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oma3-my.sharepoint.com/personal/rrispoli_os_uniroma3_it/Documents/Desktop/"/>
    </mc:Choice>
  </mc:AlternateContent>
  <xr:revisionPtr revIDLastSave="0" documentId="8_{79904886-7E84-48FF-B0F7-96AF7657CE3F}" xr6:coauthVersionLast="36" xr6:coauthVersionMax="36" xr10:uidLastSave="{00000000-0000-0000-0000-000000000000}"/>
  <bookViews>
    <workbookView xWindow="0" yWindow="0" windowWidth="28800" windowHeight="11925" xr2:uid="{B93B2397-2CC6-4519-BBFD-F437C49BBCF9}"/>
  </bookViews>
  <sheets>
    <sheet name="Foglio1" sheetId="1" r:id="rId1"/>
  </sheets>
  <externalReferences>
    <externalReference r:id="rId2"/>
  </externalReferences>
  <definedNames>
    <definedName name="_xlnm.Print_Area" localSheetId="0">Foglio1!$A$1:$E$296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7" i="1" l="1"/>
  <c r="D287" i="1"/>
  <c r="E270" i="1"/>
  <c r="D270" i="1"/>
  <c r="E255" i="1"/>
  <c r="D255" i="1"/>
  <c r="E241" i="1"/>
  <c r="D241" i="1"/>
  <c r="E221" i="1"/>
  <c r="E225" i="1" s="1"/>
  <c r="D221" i="1"/>
  <c r="D225" i="1" s="1"/>
  <c r="E191" i="1"/>
  <c r="D191" i="1"/>
  <c r="E180" i="1"/>
  <c r="D180" i="1"/>
  <c r="E151" i="1"/>
  <c r="D151" i="1"/>
  <c r="E146" i="1"/>
  <c r="D146" i="1"/>
  <c r="E140" i="1"/>
  <c r="D140" i="1"/>
  <c r="E113" i="1"/>
  <c r="D113" i="1"/>
  <c r="E106" i="1"/>
  <c r="D105" i="1"/>
  <c r="E84" i="1"/>
  <c r="D84" i="1"/>
  <c r="E79" i="1"/>
  <c r="D77" i="1"/>
  <c r="D79" i="1" s="1"/>
  <c r="E66" i="1"/>
  <c r="D65" i="1"/>
  <c r="D64" i="1"/>
  <c r="E56" i="1"/>
  <c r="E48" i="1"/>
  <c r="D46" i="1"/>
  <c r="E29" i="1"/>
  <c r="D29" i="1"/>
  <c r="E18" i="1"/>
  <c r="D18" i="1"/>
  <c r="D58" i="1" l="1"/>
  <c r="D48" i="1"/>
  <c r="E115" i="1"/>
  <c r="E161" i="1" s="1"/>
  <c r="E33" i="1"/>
  <c r="D203" i="1"/>
  <c r="D33" i="1"/>
  <c r="E203" i="1"/>
  <c r="E261" i="1"/>
  <c r="D261" i="1"/>
  <c r="E58" i="1"/>
  <c r="E68" i="1" s="1"/>
  <c r="D106" i="1"/>
  <c r="D66" i="1"/>
  <c r="E263" i="1" l="1"/>
  <c r="E290" i="1" s="1"/>
  <c r="E296" i="1" s="1"/>
  <c r="E86" i="1"/>
  <c r="D68" i="1"/>
  <c r="D115" i="1"/>
  <c r="D263" i="1"/>
  <c r="D290" i="1" l="1"/>
  <c r="D161" i="1"/>
  <c r="D86" i="1"/>
  <c r="D296" i="1" l="1"/>
</calcChain>
</file>

<file path=xl/sharedStrings.xml><?xml version="1.0" encoding="utf-8"?>
<sst xmlns="http://schemas.openxmlformats.org/spreadsheetml/2006/main" count="217" uniqueCount="177">
  <si>
    <t xml:space="preserve">   BILANCIO DI ESERCIZIO 2019</t>
  </si>
  <si>
    <t xml:space="preserve">STATO PATRIMONIALE </t>
  </si>
  <si>
    <t>ATTIVO</t>
  </si>
  <si>
    <t>A)</t>
  </si>
  <si>
    <t>IMMOBILIZZAZIONI</t>
  </si>
  <si>
    <t/>
  </si>
  <si>
    <t>I -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</si>
  <si>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</si>
  <si>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</si>
  <si>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</si>
  <si>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Immobilizzazioni in corso e acconti</t>
  </si>
  <si>
    <t>5) Altre immobilizzazioni immateriali</t>
  </si>
  <si>
    <t>TOTALE I - IMMATERIALI</t>
  </si>
  <si>
    <t>II -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</si>
  <si>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</si>
  <si>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</si>
  <si>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</si>
  <si>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</si>
  <si>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</si>
  <si>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</si>
  <si>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</si>
  <si>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iali</t>
  </si>
  <si>
    <t>TOTALE II - MATERIALI</t>
  </si>
  <si>
    <t>III - FINANZIARIE</t>
  </si>
  <si>
    <t xml:space="preserve"> TOTALE A) IMMOBILIZZAZIONI</t>
  </si>
  <si>
    <t xml:space="preserve"> B)</t>
  </si>
  <si>
    <t xml:space="preserve">  ATTIVO CIRCOLANTE</t>
  </si>
  <si>
    <t>I - RIMANENZE</t>
  </si>
  <si>
    <t>II - CREDITI (con separata indicazione, per ciascuna voce, degli importi esigibili entro l'esercizio successivo)</t>
  </si>
  <si>
    <t>1) Crediti verso MIUR e altre Amministrazioni centrali</t>
  </si>
  <si>
    <t>di cui a lungo termine</t>
  </si>
  <si>
    <t>di cui a breve termine</t>
  </si>
  <si>
    <t>2) Crediti verso Regioni e Province Autonome</t>
  </si>
  <si>
    <t>3) Crediti verso altre Amministrazioni locali</t>
  </si>
  <si>
    <t>4) Crediti verso l'Unione Europea e il Resto del Mondo</t>
  </si>
  <si>
    <t>5) Crediti verso Università</t>
  </si>
  <si>
    <t>6) Crediti verso studenti per tasse e contributi</t>
  </si>
  <si>
    <t>7) Crediti verso società ed enti controllati</t>
  </si>
  <si>
    <t>8) Crediti verso altri (pubblici)</t>
  </si>
  <si>
    <t>9) Crediti verso altri (privati)</t>
  </si>
  <si>
    <t>TOTALE II - CREDITI (con separata indicazione, per ciascuna voce, degli importi esigibili entro l'esercizio successivo)</t>
  </si>
  <si>
    <t>III - ATTIVITA' FINANZIARIE</t>
  </si>
  <si>
    <t>IV - DISPONIBILITA' LIQUIDE:</t>
  </si>
  <si>
    <t>1) Depositi bancari e postali</t>
  </si>
  <si>
    <t>2) Danaro e valori in cassa</t>
  </si>
  <si>
    <t>TOTALE IV - DISPONIBILITA' LIQUIDE</t>
  </si>
  <si>
    <t>TOTALE B) ATTIVO CIRCOLANTE</t>
  </si>
  <si>
    <t>C)</t>
  </si>
  <si>
    <t>RATEI E RISCONTI ATTIVI</t>
  </si>
  <si>
    <t>c1) Ratei e risconti attivi</t>
  </si>
  <si>
    <t>TOTALE C) RATEI E RISCONTI ATTIVI</t>
  </si>
  <si>
    <t>D)</t>
  </si>
  <si>
    <t>RATEI ATTIVI PER PROGETTI E RICERCHE IN CORSO</t>
  </si>
  <si>
    <t>d1) Ratei attivi per progetti e ricerche finanziate e co-finanziate in corso</t>
  </si>
  <si>
    <t>TOTALE D) RATEI ATTIVI PER PROGETTI E RICERCHE IN CORSO</t>
  </si>
  <si>
    <t>TOTALE ATTIVO</t>
  </si>
  <si>
    <t>CONTI D'ORDINE DELL'ATTIVO</t>
  </si>
  <si>
    <t>PASSIVO</t>
  </si>
  <si>
    <t>PATRIMONIO NETTO</t>
  </si>
  <si>
    <t xml:space="preserve">		 I - FONDO DI DOTAZIONE DELL'ATENEO</t>
  </si>
  <si>
    <t xml:space="preserve">		 II - PATRIMONIO VINCOLATO</t>
  </si>
  <si>
    <t xml:space="preserve">		 1) Fondi vincolati destinati da terzi</t>
  </si>
  <si>
    <t xml:space="preserve">			 2) Fondi vincolati per decisione degli organi istituzionali</t>
  </si>
  <si>
    <t xml:space="preserve">			 3) Riserve vincolate (per progetti specifici, obblighi di legge, o altro)</t>
  </si>
  <si>
    <t>TOTALE II - PATRIMONIO VINCOLATO</t>
  </si>
  <si>
    <t xml:space="preserve">		 III - PATRIMONIO NON VINCOLATO</t>
  </si>
  <si>
    <t xml:space="preserve">		 1) Risultato gestionale esercizio</t>
  </si>
  <si>
    <t xml:space="preserve">			 2) Risultati gestionali relativi ad esercizi precedenti</t>
  </si>
  <si>
    <t xml:space="preserve">			 3) Riserve statutarie</t>
  </si>
  <si>
    <t>TOTALE III - PATRIMONIO NON VINCOLATO</t>
  </si>
  <si>
    <t>TOTALE A) PATRIMONIO NETTO</t>
  </si>
  <si>
    <t>B)</t>
  </si>
  <si>
    <t>FONDI PER RISCHI E ONERI</t>
  </si>
  <si>
    <t>TRATTAMENTO DI FINE RAPPORTO DI LAVORO SUBORDINATO</t>
  </si>
  <si>
    <t>DEBITI (con separata indicazione, per ciascuna voce, degli importi esigibili oltre l'esercizio successivo)</t>
  </si>
  <si>
    <t xml:space="preserve">  1) Mutui e Debiti verso banche</t>
  </si>
  <si>
    <t xml:space="preserve">      di cui a lungo termine</t>
  </si>
  <si>
    <t xml:space="preserve">  2) Debiti verso MIUR e altre Amministrazioni centrali</t>
  </si>
  <si>
    <t xml:space="preserve">  3) Debiti verso Regione e Province Autonome</t>
  </si>
  <si>
    <t xml:space="preserve">  4) Debiti verso altre Amministrazioni locali</t>
  </si>
  <si>
    <t xml:space="preserve">  5) Debiti verso l'Unione Europea e il Resto del Mondo</t>
  </si>
  <si>
    <t xml:space="preserve">  6) Debiti verso Università</t>
  </si>
  <si>
    <t xml:space="preserve">  7) Debiti verso studenti</t>
  </si>
  <si>
    <t xml:space="preserve">  8) Acconti</t>
  </si>
  <si>
    <t xml:space="preserve">  9) Debiti verso fornitori</t>
  </si>
  <si>
    <t>10) Debiti verso dipendenti</t>
  </si>
  <si>
    <t>11) Debiti verso società o enti controllati</t>
  </si>
  <si>
    <t>12) Altri debiti</t>
  </si>
  <si>
    <t xml:space="preserve">	TOTALE D) DEBITI (con separata indicazione, per ciascuna voce, degli importi esigibili oltre l'esercizio successivo)</t>
  </si>
  <si>
    <t>E)</t>
  </si>
  <si>
    <t>RATEI E RISCONTI PASSIVI E CONTRIBUTI AGLI INVESTIMENTI</t>
  </si>
  <si>
    <t xml:space="preserve"> e1) Contributi agli investimenti</t>
  </si>
  <si>
    <t xml:space="preserve"> e2) Ratei e risconti passivi</t>
  </si>
  <si>
    <t xml:space="preserve">	TOTALE E) RATEI E RISCONTI PASSIVI E CONTRIBUTI AGLI INVESTIMENTI</t>
  </si>
  <si>
    <t>F)</t>
  </si>
  <si>
    <t>RISCONTI PASSIVI PER PROGETTI E RICERCHE IN CORSO</t>
  </si>
  <si>
    <t>f1) Risconti passivi per progetti e ricerche finanziate e co-finanziate  in corso</t>
  </si>
  <si>
    <t>TOTALE F) RISCONTI PASSIVI PER PROGETTI E RICERCHE IN CORSO</t>
  </si>
  <si>
    <t>TOTALE PASSIVO</t>
  </si>
  <si>
    <t>CONTI D'ORDINE DEL PASSIVO</t>
  </si>
  <si>
    <t xml:space="preserve">CONTO ECONOMICO  </t>
  </si>
  <si>
    <t>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</si>
  <si>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</si>
  <si>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</si>
  <si>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</si>
  <si>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</si>
  <si>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TOTALE I. PROVENTI PROPRI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</si>
  <si>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</si>
  <si>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</si>
  <si>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</si>
  <si>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</si>
  <si>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dall'Unione Europea e dal Resto del Mondo</t>
  </si>
  <si>
    <t>5) Contributi da Università</t>
  </si>
  <si>
    <t>6) Contributi da altri (pubblici)</t>
  </si>
  <si>
    <t>7) Contributi da altri (privati)</t>
  </si>
  <si>
    <t>TOTALE II. CONTRIBUTI</t>
  </si>
  <si>
    <t>III. PROVENTI PER ATTIVITA' ASSISTENZIALE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</si>
  <si>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</si>
  <si>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</si>
  <si>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</si>
  <si>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</si>
  <si>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 xml:space="preserve"> TOTALE PROVENTI (A)</t>
  </si>
  <si>
    <t>COSTI OPERATIVI</t>
  </si>
  <si>
    <t>VIII. COSTI DEL PERSONALE</t>
  </si>
  <si>
    <t>1) Costi del personale dedicato alla ricerca e alla didattica:</t>
  </si>
  <si>
    <t>a) docenti/ricercatori</t>
  </si>
  <si>
    <t>b) collaborazioni scientifiche (collaboratori, assegnisti, ecc..)</t>
  </si>
  <si>
    <t>c) docenti a contratto</t>
  </si>
  <si>
    <t>d) esperti linguistici</t>
  </si>
  <si>
    <t>e) altro personale dedicato alla didattica e alla ricerca</t>
  </si>
  <si>
    <t>TOTALE 1) Costi del personale dedicato alla ricerca e alla didattica</t>
  </si>
  <si>
    <t>2) Costi del personale dirigente e tecnico amministrativo</t>
  </si>
  <si>
    <t>TOTALE VIII. COSTI DEL PERSONALE</t>
  </si>
  <si>
    <t>IX. COSTI DELLA GESTIONE CORRENTE</t>
  </si>
  <si>
    <t xml:space="preserve"> 1) Costo per il sostegno agli studenti</t>
  </si>
  <si>
    <t xml:space="preserve"> 2) Costi per il diritto allo studio</t>
  </si>
  <si>
    <t xml:space="preserve"> 3) Costi per l'attività editoriale</t>
  </si>
  <si>
    <t xml:space="preserve"> 4) Trasferimenti a partner di progetti coordinati</t>
  </si>
  <si>
    <t xml:space="preserve"> 5) Acquisto materiale consumo per laboratori</t>
  </si>
  <si>
    <t xml:space="preserve"> 6) Variazione rimanenze di materiale di consumo per laboratori</t>
  </si>
  <si>
    <t xml:space="preserve"> 7) Acquisto di libri, periodici e materiale bibliografico</t>
  </si>
  <si>
    <t xml:space="preserve"> 8) Acquisto di servizi e collaborazioni tecnico gestionali</t>
  </si>
  <si>
    <t xml:space="preserve"> 9) Acquisto altri materiali</t>
  </si>
  <si>
    <t>10) Variazione delle rimanenze di materiali</t>
  </si>
  <si>
    <t>11) Costi per godimento beni di terzi</t>
  </si>
  <si>
    <t>12) Altri costi</t>
  </si>
  <si>
    <t>TOTALE IX. COSTI DELLA GESTIONE CORRENTE</t>
  </si>
  <si>
    <t>X. AMMORTAMENTI E SVALUTAZIONI</t>
  </si>
  <si>
    <t>1) Ammortamenti immobilizzazioni immateriali</t>
  </si>
  <si>
    <t>2) Ammortamenti immobilizzazioni materiali</t>
  </si>
  <si>
    <t>3) Svalutazioni immobilizzazioni</t>
  </si>
  <si>
    <t>4) Svalutazioni dei crediti compresi nell'attivo circolante e nelle disponibilità liquide</t>
  </si>
  <si>
    <t>TOTALE X. AMMORTAMENTI E SVALUTAZIONI</t>
  </si>
  <si>
    <t>XI. ACCANTONAMENTI PER RISCHI E ONERI</t>
  </si>
  <si>
    <t>XII. ONERI DIVERSI DI GESTIONE</t>
  </si>
  <si>
    <t xml:space="preserve"> TOTALE COSTI (B)</t>
  </si>
  <si>
    <t>DIFFERENZA TRA PROVENTI E COSTI OPERATIVI
 (A - B)</t>
  </si>
  <si>
    <t xml:space="preserve"> C)</t>
  </si>
  <si>
    <t>PROVENTI E ONERI FINANZIARI</t>
  </si>
  <si>
    <t>1) Proventi finanziari</t>
  </si>
  <si>
    <t>2) Interessi e altri oneri finanziari</t>
  </si>
  <si>
    <t>3) Utile e perdite su cambi</t>
  </si>
  <si>
    <t>TOTALE PROVENTI E ONERI FINANZIARI (C)</t>
  </si>
  <si>
    <t xml:space="preserve"> D)</t>
  </si>
  <si>
    <t>RETTIFICHE DI VALORE DI ATTIVITA' FINANZIARIE</t>
  </si>
  <si>
    <t>1) Rivalutazioni</t>
  </si>
  <si>
    <t>2) Svalutazioni</t>
  </si>
  <si>
    <t>TOTALE  RETTIFICHE DI VALORE DI ATTIVITA' FINANZIARIE (D)</t>
  </si>
  <si>
    <t xml:space="preserve"> E)</t>
  </si>
  <si>
    <t>PROVENTI E ONERI STRAORDINARI</t>
  </si>
  <si>
    <t>1) Proventi</t>
  </si>
  <si>
    <t>2) Oneri</t>
  </si>
  <si>
    <t>PROVENTI E ONERI STRAORDINARI (E)</t>
  </si>
  <si>
    <t>RISULTATO PRIMA DELLE IMPOSTE 
(A - B + C + D + E)</t>
  </si>
  <si>
    <t xml:space="preserve"> F)</t>
  </si>
  <si>
    <t>IMPOSTE SUL REDDITO DELL'ESERCIZIO CORRENTI, DIFFERITE, ANTICIPATE</t>
  </si>
  <si>
    <t>RISULTATO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</si>
</sst>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SansSerif"/>
    </font>
    <font>
      <sz val="12"/>
      <name val="SansSerif"/>
    </font>
    <font>
      <sz val="8"/>
      <name val="Arial"/>
      <family val="2"/>
    </font>
    <font>
      <b/>
      <sz val="8"/>
      <name val="Arial"/>
      <family val="2"/>
    </font>
    <font>
      <b/>
      <sz val="12"/>
      <name val="SansSerif"/>
    </font>
    <font>
      <b/>
      <sz val="10"/>
      <name val="SansSerif"/>
    </font>
    <font>
      <b/>
      <sz val="11"/>
      <name val="SansSerif"/>
    </font>
    <font>
      <b/>
      <sz val="14"/>
      <name val="SansSerif"/>
    </font>
    <font>
      <sz val="14"/>
      <name val="SansSerif"/>
    </font>
    <font>
      <i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" fontId="1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</xf>
    <xf numFmtId="4" fontId="11" fillId="0" borderId="18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" fontId="10" fillId="0" borderId="9" xfId="0" applyNumberFormat="1" applyFont="1" applyFill="1" applyBorder="1" applyAlignment="1" applyProtection="1">
      <alignment horizontal="righ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 applyProtection="1">
      <alignment horizontal="right" vertical="center" wrapText="1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11" fillId="0" borderId="18" xfId="0" applyNumberFormat="1" applyFont="1" applyFill="1" applyBorder="1" applyAlignment="1" applyProtection="1">
      <alignment horizontal="righ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righ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righ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4" fontId="23" fillId="0" borderId="18" xfId="0" applyNumberFormat="1" applyFont="1" applyFill="1" applyBorder="1" applyAlignment="1" applyProtection="1">
      <alignment horizontal="right" vertical="center" wrapText="1"/>
    </xf>
    <xf numFmtId="4" fontId="22" fillId="0" borderId="17" xfId="0" applyNumberFormat="1" applyFont="1" applyFill="1" applyBorder="1" applyAlignment="1" applyProtection="1">
      <alignment horizontal="right" vertical="center" wrapText="1"/>
    </xf>
    <xf numFmtId="4" fontId="22" fillId="0" borderId="18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right" vertical="center" wrapText="1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11" fillId="0" borderId="8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0" fillId="2" borderId="8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2" fillId="0" borderId="6" xfId="0" applyNumberFormat="1" applyFont="1" applyFill="1" applyBorder="1" applyAlignment="1">
      <alignment vertical="center"/>
    </xf>
    <xf numFmtId="0" fontId="22" fillId="0" borderId="14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34</xdr:row>
      <xdr:rowOff>85724</xdr:rowOff>
    </xdr:from>
    <xdr:to>
      <xdr:col>1</xdr:col>
      <xdr:colOff>704850</xdr:colOff>
      <xdr:row>38</xdr:row>
      <xdr:rowOff>114299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BAC22E34-0F48-496B-B0CB-6FF5831E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6476999"/>
          <a:ext cx="1047749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90</xdr:row>
      <xdr:rowOff>85725</xdr:rowOff>
    </xdr:from>
    <xdr:to>
      <xdr:col>1</xdr:col>
      <xdr:colOff>847725</xdr:colOff>
      <xdr:row>93</xdr:row>
      <xdr:rowOff>19050</xdr:rowOff>
    </xdr:to>
    <xdr:pic>
      <xdr:nvPicPr>
        <xdr:cNvPr id="3" name="Immagine 1" descr="logo_def_blu-pc copia">
          <a:extLst>
            <a:ext uri="{FF2B5EF4-FFF2-40B4-BE49-F238E27FC236}">
              <a16:creationId xmlns:a16="http://schemas.microsoft.com/office/drawing/2014/main" id="{80E0A707-DD88-4EAC-B7FA-08A08069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87875"/>
          <a:ext cx="1133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165</xdr:row>
      <xdr:rowOff>123825</xdr:rowOff>
    </xdr:from>
    <xdr:to>
      <xdr:col>1</xdr:col>
      <xdr:colOff>933450</xdr:colOff>
      <xdr:row>169</xdr:row>
      <xdr:rowOff>152399</xdr:rowOff>
    </xdr:to>
    <xdr:pic>
      <xdr:nvPicPr>
        <xdr:cNvPr id="4" name="Immagine 1" descr="logo_def_blu-pc copia">
          <a:extLst>
            <a:ext uri="{FF2B5EF4-FFF2-40B4-BE49-F238E27FC236}">
              <a16:creationId xmlns:a16="http://schemas.microsoft.com/office/drawing/2014/main" id="{2AFCDB19-C8A4-41BE-A6C1-8AFB609F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2080200"/>
          <a:ext cx="113347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205</xdr:row>
      <xdr:rowOff>28575</xdr:rowOff>
    </xdr:from>
    <xdr:to>
      <xdr:col>1</xdr:col>
      <xdr:colOff>733425</xdr:colOff>
      <xdr:row>209</xdr:row>
      <xdr:rowOff>57150</xdr:rowOff>
    </xdr:to>
    <xdr:pic>
      <xdr:nvPicPr>
        <xdr:cNvPr id="5" name="Immagine 1" descr="logo_def_blu-pc copia">
          <a:extLst>
            <a:ext uri="{FF2B5EF4-FFF2-40B4-BE49-F238E27FC236}">
              <a16:creationId xmlns:a16="http://schemas.microsoft.com/office/drawing/2014/main" id="{294F7CB5-2570-4B70-BB8B-01E7AA13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128700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120</xdr:row>
      <xdr:rowOff>95250</xdr:rowOff>
    </xdr:from>
    <xdr:to>
      <xdr:col>1</xdr:col>
      <xdr:colOff>800100</xdr:colOff>
      <xdr:row>123</xdr:row>
      <xdr:rowOff>85724</xdr:rowOff>
    </xdr:to>
    <xdr:pic>
      <xdr:nvPicPr>
        <xdr:cNvPr id="7" name="Immagine 1" descr="logo_def_blu-pc copia">
          <a:extLst>
            <a:ext uri="{FF2B5EF4-FFF2-40B4-BE49-F238E27FC236}">
              <a16:creationId xmlns:a16="http://schemas.microsoft.com/office/drawing/2014/main" id="{FA212272-6F6C-4443-90BB-5A1D2633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793450"/>
          <a:ext cx="1057275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1</xdr:col>
      <xdr:colOff>704850</xdr:colOff>
      <xdr:row>3</xdr:row>
      <xdr:rowOff>0</xdr:rowOff>
    </xdr:to>
    <xdr:pic>
      <xdr:nvPicPr>
        <xdr:cNvPr id="8" name="Immagine 1" descr="logo_def_blu-pc copia">
          <a:extLst>
            <a:ext uri="{FF2B5EF4-FFF2-40B4-BE49-F238E27FC236}">
              <a16:creationId xmlns:a16="http://schemas.microsoft.com/office/drawing/2014/main" id="{84B8B8A2-0AB4-4508-A9E2-21046C1A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1019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104776</xdr:colOff>
      <xdr:row>70</xdr:row>
      <xdr:rowOff>47625</xdr:rowOff>
    </xdr:from>
    <xdr:to>
      <xdr:col>1</xdr:col>
      <xdr:colOff>733426</xdr:colOff>
      <xdr:row>73</xdr:row>
      <xdr:rowOff>76200</xdr:rowOff>
    </xdr:to>
    <xdr:pic>
      <xdr:nvPicPr>
        <xdr:cNvPr id="9" name="Immagine 8" descr="logo_def_blu-pc copia">
          <a:extLst>
            <a:ext uri="{FF2B5EF4-FFF2-40B4-BE49-F238E27FC236}">
              <a16:creationId xmlns:a16="http://schemas.microsoft.com/office/drawing/2014/main" id="{F48554F0-9E84-4A3F-A65F-BE998F05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3058775"/>
          <a:ext cx="1066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153</xdr:row>
      <xdr:rowOff>9526</xdr:rowOff>
    </xdr:from>
    <xdr:to>
      <xdr:col>1</xdr:col>
      <xdr:colOff>952500</xdr:colOff>
      <xdr:row>157</xdr:row>
      <xdr:rowOff>123826</xdr:rowOff>
    </xdr:to>
    <xdr:pic>
      <xdr:nvPicPr>
        <xdr:cNvPr id="10" name="Immagine 1" descr="logo_def_blu-pc copia">
          <a:extLst>
            <a:ext uri="{FF2B5EF4-FFF2-40B4-BE49-F238E27FC236}">
              <a16:creationId xmlns:a16="http://schemas.microsoft.com/office/drawing/2014/main" id="{86AF65FA-1C38-41A0-AF78-CE6C8DBA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0222826"/>
          <a:ext cx="1152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243</xdr:row>
      <xdr:rowOff>152400</xdr:rowOff>
    </xdr:from>
    <xdr:to>
      <xdr:col>1</xdr:col>
      <xdr:colOff>819150</xdr:colOff>
      <xdr:row>247</xdr:row>
      <xdr:rowOff>73025</xdr:rowOff>
    </xdr:to>
    <xdr:pic>
      <xdr:nvPicPr>
        <xdr:cNvPr id="11" name="Immagine 1" descr="logo_def_blu-pc copia">
          <a:extLst>
            <a:ext uri="{FF2B5EF4-FFF2-40B4-BE49-F238E27FC236}">
              <a16:creationId xmlns:a16="http://schemas.microsoft.com/office/drawing/2014/main" id="{E8948B7A-7282-488B-8879-0EB498A2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6101000"/>
          <a:ext cx="1114425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114301</xdr:colOff>
      <xdr:row>272</xdr:row>
      <xdr:rowOff>28574</xdr:rowOff>
    </xdr:from>
    <xdr:to>
      <xdr:col>1</xdr:col>
      <xdr:colOff>723900</xdr:colOff>
      <xdr:row>275</xdr:row>
      <xdr:rowOff>95248</xdr:rowOff>
    </xdr:to>
    <xdr:pic>
      <xdr:nvPicPr>
        <xdr:cNvPr id="12" name="Immagine 1" descr="logo_def_blu-pc copia">
          <a:extLst>
            <a:ext uri="{FF2B5EF4-FFF2-40B4-BE49-F238E27FC236}">
              <a16:creationId xmlns:a16="http://schemas.microsoft.com/office/drawing/2014/main" id="{2ADA0EA9-31FB-4AC0-8564-5C2DC538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1577874"/>
          <a:ext cx="1047749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roma3.sharepoint.com/sites/DGAFIN/DocumentiArea/Bilanci/BILANCIO%202019/memo%20chekc%20list%20bilancio%202019_al%2014_05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P _CE_19_18 sintetico differe"/>
      <sheetName val="CE_19_18 ANALITICO_LAVORO"/>
      <sheetName val="bilancio da approvare no formul"/>
      <sheetName val="PROCEDURE CHIUSURE"/>
      <sheetName val="SP_19_18 ANALITICO_LAVORO"/>
    </sheetNames>
    <sheetDataSet>
      <sheetData sheetId="0"/>
      <sheetData sheetId="1"/>
      <sheetData sheetId="2"/>
      <sheetData sheetId="3"/>
      <sheetData sheetId="4">
        <row r="108">
          <cell r="B108">
            <v>24266031.449999999</v>
          </cell>
        </row>
        <row r="139">
          <cell r="C139">
            <v>9315126.2200000007</v>
          </cell>
        </row>
        <row r="141">
          <cell r="C141">
            <v>0</v>
          </cell>
        </row>
        <row r="142">
          <cell r="C142">
            <v>32884.67</v>
          </cell>
        </row>
        <row r="143">
          <cell r="C143">
            <v>16777.12</v>
          </cell>
        </row>
        <row r="144">
          <cell r="C144">
            <v>0.2</v>
          </cell>
        </row>
        <row r="145">
          <cell r="C145">
            <v>163493.76000000001</v>
          </cell>
        </row>
        <row r="146">
          <cell r="C146">
            <v>-2858723.58</v>
          </cell>
        </row>
        <row r="152">
          <cell r="B152">
            <v>164301375.80000001</v>
          </cell>
        </row>
        <row r="158">
          <cell r="B158">
            <v>0</v>
          </cell>
        </row>
        <row r="162">
          <cell r="B162">
            <v>662798.76</v>
          </cell>
        </row>
        <row r="197">
          <cell r="B197">
            <v>55859471.049999997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59082-7F83-4AB3-893F-B87AE6D26311}">
  <dimension ref="A1:G299"/>
  <sheetViews>
    <sheetView tabSelected="1" topLeftCell="A274" zoomScaleNormal="100" workbookViewId="0">
      <selection activeCell="H293" sqref="H293"/>
    </sheetView>
  </sheetViews>
  <sheetFormatPr defaultColWidth="8.85546875" defaultRowHeight="12.75"/>
  <cols>
    <col min="1" max="1" width="6.5703125" style="63" customWidth="1"/>
    <col min="2" max="2" width="20.7109375" style="63" customWidth="1"/>
    <col min="3" max="3" width="35.7109375" style="63" customWidth="1"/>
    <col min="4" max="4" width="28" style="63" customWidth="1"/>
    <col min="5" max="5" width="28.85546875" style="63" customWidth="1"/>
    <col min="6" max="6" width="14.5703125" style="63" bestFit="1" customWidth="1"/>
    <col min="7" max="7" width="15.5703125" style="63" bestFit="1" customWidth="1"/>
    <col min="8" max="16384" width="8.85546875" style="63"/>
  </cols>
  <sheetData>
    <row r="1" spans="1:5" s="3" customFormat="1" ht="34.5" customHeight="1">
      <c r="A1" s="2"/>
      <c r="B1" s="2"/>
      <c r="C1" s="134" t="s">
        <v>0</v>
      </c>
      <c r="D1" s="134"/>
      <c r="E1" s="134"/>
    </row>
    <row r="2" spans="1:5" s="1" customFormat="1" ht="13.5" customHeight="1">
      <c r="C2" s="134"/>
      <c r="D2" s="134"/>
      <c r="E2" s="134"/>
    </row>
    <row r="3" spans="1:5" s="1" customFormat="1" ht="14.25"/>
    <row r="4" spans="1:5" s="1" customFormat="1" ht="9" customHeight="1"/>
    <row r="5" spans="1:5" s="1" customFormat="1" ht="23.25">
      <c r="A5" s="164" t="s">
        <v>1</v>
      </c>
      <c r="B5" s="188"/>
      <c r="C5" s="188"/>
      <c r="D5" s="4"/>
      <c r="E5" s="4"/>
    </row>
    <row r="6" spans="1:5" s="1" customFormat="1" ht="9.75" customHeight="1">
      <c r="A6" s="5"/>
      <c r="B6" s="5"/>
      <c r="C6" s="5"/>
      <c r="D6" s="5"/>
      <c r="E6" s="5"/>
    </row>
    <row r="7" spans="1:5" s="1" customFormat="1" ht="18">
      <c r="A7" s="175" t="s">
        <v>2</v>
      </c>
      <c r="B7" s="176"/>
      <c r="C7" s="6"/>
    </row>
    <row r="8" spans="1:5" s="1" customFormat="1" ht="9" customHeight="1">
      <c r="A8" s="7"/>
      <c r="B8" s="8"/>
      <c r="C8" s="6"/>
      <c r="D8" s="9"/>
      <c r="E8" s="9"/>
    </row>
    <row r="9" spans="1:5" ht="18.75" thickBot="1">
      <c r="A9" s="35" t="s">
        <v>3</v>
      </c>
      <c r="B9" s="135" t="s">
        <v>4</v>
      </c>
      <c r="C9" s="143"/>
      <c r="D9" s="10" t="s">
        <v>5</v>
      </c>
      <c r="E9" s="10" t="s">
        <v>5</v>
      </c>
    </row>
    <row r="10" spans="1:5" ht="16.5" thickBot="1">
      <c r="A10" s="84"/>
      <c r="B10" s="14"/>
      <c r="C10" s="11"/>
      <c r="D10" s="12">
        <v>2019</v>
      </c>
      <c r="E10" s="12">
        <v>2018</v>
      </c>
    </row>
    <row r="11" spans="1:5" ht="15.75">
      <c r="A11" s="85"/>
      <c r="B11" s="13" t="s">
        <v>6</v>
      </c>
      <c r="C11" s="74"/>
      <c r="D11" s="72" t="s">
        <v>5</v>
      </c>
      <c r="E11" s="72" t="s">
        <v>5</v>
      </c>
    </row>
    <row r="12" spans="1:5" ht="7.5" customHeight="1">
      <c r="A12" s="86"/>
      <c r="B12" s="14"/>
      <c r="C12" s="75"/>
      <c r="D12" s="73"/>
      <c r="E12" s="73"/>
    </row>
    <row r="13" spans="1:5" ht="14.25">
      <c r="A13" s="86"/>
      <c r="B13" s="144" t="s">
        <v>7</v>
      </c>
      <c r="C13" s="145"/>
      <c r="D13" s="58">
        <v>0</v>
      </c>
      <c r="E13" s="58">
        <v>0</v>
      </c>
    </row>
    <row r="14" spans="1:5" ht="14.25">
      <c r="A14" s="86"/>
      <c r="B14" s="144" t="s">
        <v>8</v>
      </c>
      <c r="C14" s="145"/>
      <c r="D14" s="58">
        <v>1847.25</v>
      </c>
      <c r="E14" s="58">
        <v>0</v>
      </c>
    </row>
    <row r="15" spans="1:5" ht="14.25">
      <c r="A15" s="86"/>
      <c r="B15" s="144" t="s">
        <v>9</v>
      </c>
      <c r="C15" s="145"/>
      <c r="D15" s="58">
        <v>109208.46</v>
      </c>
      <c r="E15" s="58">
        <v>142025.54</v>
      </c>
    </row>
    <row r="16" spans="1:5" ht="14.25">
      <c r="A16" s="86"/>
      <c r="B16" s="144" t="s">
        <v>10</v>
      </c>
      <c r="C16" s="145"/>
      <c r="D16" s="58">
        <v>34574.29</v>
      </c>
      <c r="E16" s="58">
        <v>2804550.46</v>
      </c>
    </row>
    <row r="17" spans="1:5" ht="15" thickBot="1">
      <c r="A17" s="87"/>
      <c r="B17" s="146" t="s">
        <v>11</v>
      </c>
      <c r="C17" s="147"/>
      <c r="D17" s="62">
        <v>17104141.960000001</v>
      </c>
      <c r="E17" s="62">
        <v>14782870.410000004</v>
      </c>
    </row>
    <row r="18" spans="1:5" ht="16.5" thickBot="1">
      <c r="A18" s="88"/>
      <c r="B18" s="132" t="s">
        <v>12</v>
      </c>
      <c r="C18" s="129"/>
      <c r="D18" s="15">
        <f>+D17+D16+D15+D14+D13</f>
        <v>17249771.960000001</v>
      </c>
      <c r="E18" s="15">
        <f>+E17+E16+E15+E14+E13</f>
        <v>17729446.410000004</v>
      </c>
    </row>
    <row r="19" spans="1:5" ht="10.5" customHeight="1" thickBot="1">
      <c r="A19" s="11"/>
      <c r="B19" s="89"/>
      <c r="C19" s="90"/>
      <c r="D19" s="22"/>
      <c r="E19" s="22"/>
    </row>
    <row r="20" spans="1:5" ht="15.75">
      <c r="A20" s="91"/>
      <c r="B20" s="13" t="s">
        <v>13</v>
      </c>
      <c r="C20" s="77"/>
      <c r="D20" s="76" t="s">
        <v>5</v>
      </c>
      <c r="E20" s="76" t="s">
        <v>5</v>
      </c>
    </row>
    <row r="21" spans="1:5" ht="8.25" customHeight="1">
      <c r="A21" s="92"/>
      <c r="B21" s="14"/>
      <c r="C21" s="78"/>
      <c r="D21" s="66"/>
      <c r="E21" s="66"/>
    </row>
    <row r="22" spans="1:5" ht="15">
      <c r="A22" s="92"/>
      <c r="B22" s="144" t="s">
        <v>14</v>
      </c>
      <c r="C22" s="145"/>
      <c r="D22" s="58">
        <v>212013699.38</v>
      </c>
      <c r="E22" s="58">
        <v>219351786.85000008</v>
      </c>
    </row>
    <row r="23" spans="1:5" ht="15">
      <c r="A23" s="92"/>
      <c r="B23" s="144" t="s">
        <v>15</v>
      </c>
      <c r="C23" s="145"/>
      <c r="D23" s="58">
        <v>4051785.62</v>
      </c>
      <c r="E23" s="58">
        <v>3714110.6100000013</v>
      </c>
    </row>
    <row r="24" spans="1:5" ht="15">
      <c r="A24" s="92"/>
      <c r="B24" s="144" t="s">
        <v>16</v>
      </c>
      <c r="C24" s="145"/>
      <c r="D24" s="58">
        <v>1171971.53</v>
      </c>
      <c r="E24" s="58">
        <v>839402.96000000089</v>
      </c>
    </row>
    <row r="25" spans="1:5" ht="15">
      <c r="A25" s="92"/>
      <c r="B25" s="144" t="s">
        <v>17</v>
      </c>
      <c r="C25" s="145"/>
      <c r="D25" s="58">
        <v>3570542.84</v>
      </c>
      <c r="E25" s="58">
        <v>3570542.84</v>
      </c>
    </row>
    <row r="26" spans="1:5" ht="15">
      <c r="A26" s="92"/>
      <c r="B26" s="144" t="s">
        <v>18</v>
      </c>
      <c r="C26" s="145"/>
      <c r="D26" s="58">
        <v>2477887.84</v>
      </c>
      <c r="E26" s="58">
        <v>2453574.0599999987</v>
      </c>
    </row>
    <row r="27" spans="1:5" ht="15">
      <c r="A27" s="92"/>
      <c r="B27" s="144" t="s">
        <v>19</v>
      </c>
      <c r="C27" s="145"/>
      <c r="D27" s="58">
        <v>1499191.93</v>
      </c>
      <c r="E27" s="58">
        <v>1078672.55</v>
      </c>
    </row>
    <row r="28" spans="1:5" ht="15.75" thickBot="1">
      <c r="A28" s="93"/>
      <c r="B28" s="146" t="s">
        <v>20</v>
      </c>
      <c r="C28" s="147" t="s">
        <v>21</v>
      </c>
      <c r="D28" s="62">
        <v>1340386.58</v>
      </c>
      <c r="E28" s="62">
        <v>1574179.77</v>
      </c>
    </row>
    <row r="29" spans="1:5" ht="16.5" thickBot="1">
      <c r="A29" s="88"/>
      <c r="B29" s="132" t="s">
        <v>22</v>
      </c>
      <c r="C29" s="129"/>
      <c r="D29" s="15">
        <f>+D22+D23+D24+D25+D26+D27+D28</f>
        <v>226125465.72000003</v>
      </c>
      <c r="E29" s="15">
        <f>+E22+E23+E24+E25+E26+E27+E28</f>
        <v>232582269.64000013</v>
      </c>
    </row>
    <row r="30" spans="1:5" ht="9" customHeight="1" thickBot="1">
      <c r="A30" s="11"/>
      <c r="B30" s="20"/>
      <c r="C30" s="94"/>
      <c r="D30" s="22"/>
      <c r="E30" s="22"/>
    </row>
    <row r="31" spans="1:5" ht="16.5" thickBot="1">
      <c r="A31" s="36"/>
      <c r="B31" s="17" t="s">
        <v>23</v>
      </c>
      <c r="C31" s="18"/>
      <c r="D31" s="15">
        <v>3537555</v>
      </c>
      <c r="E31" s="15">
        <v>3537555</v>
      </c>
    </row>
    <row r="32" spans="1:5" ht="11.25" customHeight="1" thickBot="1">
      <c r="A32" s="95"/>
      <c r="B32" s="14"/>
      <c r="C32" s="16"/>
      <c r="D32" s="19"/>
      <c r="E32" s="19"/>
    </row>
    <row r="33" spans="1:7" s="96" customFormat="1" ht="18.75" thickBot="1">
      <c r="A33" s="156" t="s">
        <v>24</v>
      </c>
      <c r="B33" s="131"/>
      <c r="C33" s="131"/>
      <c r="D33" s="23">
        <f>+D31+D29+D18</f>
        <v>246912792.68000004</v>
      </c>
      <c r="E33" s="23">
        <f>+E31+E29+E18</f>
        <v>253849271.05000013</v>
      </c>
    </row>
    <row r="34" spans="1:7">
      <c r="A34" s="97"/>
      <c r="B34" s="97"/>
      <c r="C34" s="24"/>
      <c r="D34" s="25"/>
      <c r="E34" s="25"/>
    </row>
    <row r="35" spans="1:7">
      <c r="A35" s="97"/>
      <c r="B35" s="97"/>
      <c r="C35" s="24"/>
      <c r="D35" s="25"/>
      <c r="E35" s="25"/>
    </row>
    <row r="36" spans="1:7">
      <c r="A36" s="97"/>
      <c r="B36" s="97"/>
      <c r="C36" s="24"/>
      <c r="D36" s="25"/>
      <c r="E36" s="25"/>
    </row>
    <row r="37" spans="1:7">
      <c r="A37" s="97"/>
      <c r="B37" s="97"/>
      <c r="C37" s="24"/>
      <c r="D37" s="25"/>
      <c r="E37" s="25"/>
    </row>
    <row r="38" spans="1:7">
      <c r="A38" s="97"/>
      <c r="B38" s="97"/>
      <c r="C38" s="24"/>
      <c r="D38" s="25"/>
      <c r="E38" s="25"/>
    </row>
    <row r="39" spans="1:7" ht="18.75" customHeight="1">
      <c r="A39" s="97"/>
      <c r="B39" s="97"/>
      <c r="C39" s="24"/>
      <c r="D39" s="25"/>
      <c r="E39" s="25"/>
    </row>
    <row r="40" spans="1:7" ht="18.75" thickBot="1">
      <c r="A40" s="35" t="s">
        <v>25</v>
      </c>
      <c r="B40" s="135" t="s">
        <v>26</v>
      </c>
      <c r="C40" s="136"/>
      <c r="D40" s="26" t="s">
        <v>5</v>
      </c>
      <c r="E40" s="26" t="s">
        <v>5</v>
      </c>
    </row>
    <row r="41" spans="1:7" ht="16.5" thickBot="1">
      <c r="A41" s="84"/>
      <c r="B41" s="14"/>
      <c r="C41" s="21"/>
      <c r="D41" s="12">
        <v>2019</v>
      </c>
      <c r="E41" s="12">
        <v>2018</v>
      </c>
    </row>
    <row r="42" spans="1:7" ht="16.5" thickBot="1">
      <c r="A42" s="36"/>
      <c r="B42" s="17" t="s">
        <v>27</v>
      </c>
      <c r="C42" s="18"/>
      <c r="D42" s="15">
        <v>0</v>
      </c>
      <c r="E42" s="15">
        <v>0</v>
      </c>
    </row>
    <row r="43" spans="1:7" ht="10.5" customHeight="1" thickBot="1">
      <c r="A43" s="97"/>
      <c r="B43" s="20"/>
      <c r="C43" s="21"/>
      <c r="D43" s="27"/>
      <c r="E43" s="27"/>
    </row>
    <row r="44" spans="1:7" ht="15">
      <c r="A44" s="98"/>
      <c r="B44" s="149" t="s">
        <v>28</v>
      </c>
      <c r="C44" s="150"/>
      <c r="D44" s="76" t="s">
        <v>5</v>
      </c>
      <c r="E44" s="76" t="s">
        <v>5</v>
      </c>
    </row>
    <row r="45" spans="1:7" ht="10.5" customHeight="1">
      <c r="A45" s="99"/>
      <c r="B45" s="14"/>
      <c r="C45" s="67"/>
      <c r="D45" s="66"/>
      <c r="E45" s="66"/>
    </row>
    <row r="46" spans="1:7" ht="15">
      <c r="A46" s="99"/>
      <c r="B46" s="142" t="s">
        <v>29</v>
      </c>
      <c r="C46" s="158"/>
      <c r="D46" s="58">
        <f>+'[1]SP_19_18 ANALITICO_LAVORO'!B108</f>
        <v>24266031.449999999</v>
      </c>
      <c r="E46" s="58">
        <v>39721269.640000008</v>
      </c>
    </row>
    <row r="47" spans="1:7" ht="15">
      <c r="A47" s="99"/>
      <c r="B47" s="169" t="s">
        <v>30</v>
      </c>
      <c r="C47" s="170"/>
      <c r="D47" s="81">
        <v>21659781.260000002</v>
      </c>
      <c r="E47" s="79">
        <v>33684225.200000003</v>
      </c>
      <c r="F47" s="100"/>
    </row>
    <row r="48" spans="1:7" ht="15">
      <c r="A48" s="99"/>
      <c r="B48" s="169" t="s">
        <v>31</v>
      </c>
      <c r="C48" s="170"/>
      <c r="D48" s="81">
        <f>D46-D47</f>
        <v>2606250.1899999976</v>
      </c>
      <c r="E48" s="79">
        <f>+E46-E47</f>
        <v>6037044.4400000051</v>
      </c>
      <c r="F48" s="101"/>
      <c r="G48" s="102"/>
    </row>
    <row r="49" spans="1:5" ht="15">
      <c r="A49" s="99"/>
      <c r="B49" s="144" t="s">
        <v>32</v>
      </c>
      <c r="C49" s="145"/>
      <c r="D49" s="58">
        <v>49278.8</v>
      </c>
      <c r="E49" s="58">
        <v>796577.44</v>
      </c>
    </row>
    <row r="50" spans="1:5" ht="15">
      <c r="A50" s="99"/>
      <c r="B50" s="144" t="s">
        <v>33</v>
      </c>
      <c r="C50" s="145"/>
      <c r="D50" s="58">
        <v>290743.53999999998</v>
      </c>
      <c r="E50" s="58">
        <v>269919.88</v>
      </c>
    </row>
    <row r="51" spans="1:5" ht="15">
      <c r="A51" s="99"/>
      <c r="B51" s="144" t="s">
        <v>34</v>
      </c>
      <c r="C51" s="145"/>
      <c r="D51" s="58">
        <v>444427.99</v>
      </c>
      <c r="E51" s="58">
        <v>293116.08</v>
      </c>
    </row>
    <row r="52" spans="1:5" ht="15">
      <c r="A52" s="99"/>
      <c r="B52" s="144" t="s">
        <v>35</v>
      </c>
      <c r="C52" s="145"/>
      <c r="D52" s="58">
        <v>13817.26</v>
      </c>
      <c r="E52" s="58">
        <v>31932.17</v>
      </c>
    </row>
    <row r="53" spans="1:5" ht="15">
      <c r="A53" s="99"/>
      <c r="B53" s="144" t="s">
        <v>36</v>
      </c>
      <c r="C53" s="145"/>
      <c r="D53" s="58">
        <v>17019979.390000001</v>
      </c>
      <c r="E53" s="58">
        <v>18995334.809999999</v>
      </c>
    </row>
    <row r="54" spans="1:5" ht="15">
      <c r="A54" s="99"/>
      <c r="B54" s="144" t="s">
        <v>37</v>
      </c>
      <c r="C54" s="145"/>
      <c r="D54" s="58">
        <v>0</v>
      </c>
      <c r="E54" s="58">
        <v>0</v>
      </c>
    </row>
    <row r="55" spans="1:5" ht="15">
      <c r="A55" s="99"/>
      <c r="B55" s="144" t="s">
        <v>38</v>
      </c>
      <c r="C55" s="145"/>
      <c r="D55" s="58">
        <v>387092.68</v>
      </c>
      <c r="E55" s="58">
        <v>562396.03</v>
      </c>
    </row>
    <row r="56" spans="1:5" ht="15">
      <c r="A56" s="99"/>
      <c r="B56" s="144" t="s">
        <v>39</v>
      </c>
      <c r="C56" s="145"/>
      <c r="D56" s="58">
        <v>5777553.4199999999</v>
      </c>
      <c r="E56" s="58">
        <f>'[1]SP_19_18 ANALITICO_LAVORO'!C139+'[1]SP_19_18 ANALITICO_LAVORO'!C143+'[1]SP_19_18 ANALITICO_LAVORO'!C144+'[1]SP_19_18 ANALITICO_LAVORO'!C145+'[1]SP_19_18 ANALITICO_LAVORO'!C142+'[1]SP_19_18 ANALITICO_LAVORO'!C146+'[1]SP_19_18 ANALITICO_LAVORO'!C141</f>
        <v>6669558.3899999987</v>
      </c>
    </row>
    <row r="57" spans="1:5" ht="15.75" thickBot="1">
      <c r="A57" s="103"/>
      <c r="B57" s="184" t="s">
        <v>30</v>
      </c>
      <c r="C57" s="185"/>
      <c r="D57" s="80">
        <v>232654.63</v>
      </c>
      <c r="E57" s="80">
        <v>232654.63</v>
      </c>
    </row>
    <row r="58" spans="1:5" ht="16.5" thickBot="1">
      <c r="A58" s="36"/>
      <c r="B58" s="163" t="s">
        <v>40</v>
      </c>
      <c r="C58" s="129"/>
      <c r="D58" s="15">
        <f>D56+D55+D54+D53+D52+D51+D49+D50+D46</f>
        <v>48248924.530000001</v>
      </c>
      <c r="E58" s="15">
        <f>E56+E55+E54+E53+E52+E51+E49+E50+E46</f>
        <v>67340104.439999998</v>
      </c>
    </row>
    <row r="59" spans="1:5" ht="8.25" customHeight="1" thickBot="1">
      <c r="A59" s="97"/>
      <c r="B59" s="43"/>
      <c r="C59" s="37"/>
      <c r="D59" s="27"/>
      <c r="E59" s="27"/>
    </row>
    <row r="60" spans="1:5" ht="16.5" thickBot="1">
      <c r="A60" s="36"/>
      <c r="B60" s="128" t="s">
        <v>41</v>
      </c>
      <c r="C60" s="129"/>
      <c r="D60" s="15">
        <v>0</v>
      </c>
      <c r="E60" s="15">
        <v>0</v>
      </c>
    </row>
    <row r="61" spans="1:5" ht="9" customHeight="1" thickBot="1">
      <c r="A61" s="97"/>
      <c r="B61" s="30"/>
      <c r="C61" s="31"/>
      <c r="D61" s="27"/>
      <c r="E61" s="27"/>
    </row>
    <row r="62" spans="1:5" ht="15.75">
      <c r="A62" s="98"/>
      <c r="B62" s="186" t="s">
        <v>42</v>
      </c>
      <c r="C62" s="187"/>
      <c r="D62" s="76" t="s">
        <v>5</v>
      </c>
      <c r="E62" s="76" t="s">
        <v>5</v>
      </c>
    </row>
    <row r="63" spans="1:5" ht="8.25" customHeight="1">
      <c r="A63" s="99"/>
      <c r="B63" s="52"/>
      <c r="C63" s="53"/>
      <c r="D63" s="66"/>
      <c r="E63" s="66"/>
    </row>
    <row r="64" spans="1:5" ht="15">
      <c r="A64" s="99"/>
      <c r="B64" s="142" t="s">
        <v>43</v>
      </c>
      <c r="C64" s="143"/>
      <c r="D64" s="58">
        <f>+'[1]SP_19_18 ANALITICO_LAVORO'!B152</f>
        <v>164301375.80000001</v>
      </c>
      <c r="E64" s="58">
        <v>151350901.87</v>
      </c>
    </row>
    <row r="65" spans="1:6" ht="15.75" thickBot="1">
      <c r="A65" s="103"/>
      <c r="B65" s="126" t="s">
        <v>44</v>
      </c>
      <c r="C65" s="127"/>
      <c r="D65" s="82">
        <f>+'[1]SP_19_18 ANALITICO_LAVORO'!B158</f>
        <v>0</v>
      </c>
      <c r="E65" s="82">
        <v>0</v>
      </c>
    </row>
    <row r="66" spans="1:6" ht="16.5" thickBot="1">
      <c r="A66" s="36"/>
      <c r="B66" s="128" t="s">
        <v>45</v>
      </c>
      <c r="C66" s="129"/>
      <c r="D66" s="15">
        <f>+D64+D65</f>
        <v>164301375.80000001</v>
      </c>
      <c r="E66" s="15">
        <f>+E64+E65</f>
        <v>151350901.87</v>
      </c>
      <c r="F66" s="104"/>
    </row>
    <row r="67" spans="1:6" ht="11.25" customHeight="1" thickBot="1">
      <c r="A67" s="97"/>
      <c r="B67" s="105"/>
      <c r="C67" s="94"/>
      <c r="D67" s="22"/>
      <c r="E67" s="22"/>
    </row>
    <row r="68" spans="1:6" s="96" customFormat="1" ht="18.75" thickBot="1">
      <c r="A68" s="156" t="s">
        <v>46</v>
      </c>
      <c r="B68" s="131"/>
      <c r="C68" s="131"/>
      <c r="D68" s="23">
        <f>+D66+D60+D58+D42</f>
        <v>212550300.33000001</v>
      </c>
      <c r="E68" s="23">
        <f>+E66+E60+E58+E42</f>
        <v>218691006.31</v>
      </c>
    </row>
    <row r="69" spans="1:6" ht="15.75">
      <c r="A69" s="95"/>
      <c r="B69" s="14"/>
      <c r="C69" s="53"/>
      <c r="D69" s="19"/>
      <c r="E69" s="19"/>
    </row>
    <row r="70" spans="1:6" ht="15.75">
      <c r="A70" s="95"/>
      <c r="B70" s="14"/>
      <c r="C70" s="53"/>
      <c r="D70" s="19"/>
      <c r="E70" s="19"/>
    </row>
    <row r="71" spans="1:6" ht="15.75">
      <c r="A71" s="95"/>
      <c r="B71" s="14"/>
      <c r="C71" s="53"/>
      <c r="D71" s="19"/>
      <c r="E71" s="19"/>
    </row>
    <row r="72" spans="1:6" ht="15.75">
      <c r="A72" s="95"/>
      <c r="B72" s="14"/>
      <c r="C72" s="53"/>
      <c r="D72" s="19"/>
      <c r="E72" s="19"/>
    </row>
    <row r="73" spans="1:6" ht="15.75">
      <c r="A73" s="95"/>
      <c r="B73" s="14"/>
      <c r="C73" s="53"/>
      <c r="D73" s="19"/>
      <c r="E73" s="19"/>
    </row>
    <row r="74" spans="1:6" ht="15.75">
      <c r="A74" s="95"/>
      <c r="B74" s="14"/>
      <c r="C74" s="53"/>
      <c r="D74" s="19"/>
      <c r="E74" s="19"/>
    </row>
    <row r="75" spans="1:6" s="96" customFormat="1" ht="18.75" thickBot="1">
      <c r="A75" s="35" t="s">
        <v>47</v>
      </c>
      <c r="B75" s="135" t="s">
        <v>48</v>
      </c>
      <c r="C75" s="179"/>
      <c r="D75" s="32" t="s">
        <v>5</v>
      </c>
      <c r="E75" s="32" t="s">
        <v>5</v>
      </c>
    </row>
    <row r="76" spans="1:6" ht="16.5" thickBot="1">
      <c r="A76" s="84"/>
      <c r="B76" s="14"/>
      <c r="C76" s="50"/>
      <c r="D76" s="12">
        <v>2019</v>
      </c>
      <c r="E76" s="12">
        <v>2018</v>
      </c>
    </row>
    <row r="77" spans="1:6" ht="13.5" thickBot="1">
      <c r="A77" s="106"/>
      <c r="B77" s="182" t="s">
        <v>49</v>
      </c>
      <c r="C77" s="183"/>
      <c r="D77" s="107">
        <f>+'[1]SP_19_18 ANALITICO_LAVORO'!B162</f>
        <v>662798.76</v>
      </c>
      <c r="E77" s="107">
        <v>748664.28</v>
      </c>
    </row>
    <row r="78" spans="1:6" ht="12" customHeight="1" thickBot="1">
      <c r="A78" s="97"/>
      <c r="B78" s="54"/>
      <c r="C78" s="55"/>
      <c r="D78" s="56"/>
      <c r="E78" s="56"/>
    </row>
    <row r="79" spans="1:6" s="96" customFormat="1" ht="18.75" thickBot="1">
      <c r="A79" s="177" t="s">
        <v>50</v>
      </c>
      <c r="B79" s="178"/>
      <c r="C79" s="178"/>
      <c r="D79" s="23">
        <f>+D77</f>
        <v>662798.76</v>
      </c>
      <c r="E79" s="23">
        <f>+E77</f>
        <v>748664.28</v>
      </c>
    </row>
    <row r="80" spans="1:6" ht="15">
      <c r="A80" s="97"/>
      <c r="B80" s="30"/>
      <c r="C80" s="31"/>
      <c r="D80" s="22"/>
      <c r="E80" s="22"/>
    </row>
    <row r="81" spans="1:5" ht="18.75" thickBot="1">
      <c r="A81" s="35" t="s">
        <v>51</v>
      </c>
      <c r="B81" s="135" t="s">
        <v>52</v>
      </c>
      <c r="C81" s="179"/>
      <c r="D81" s="22"/>
      <c r="E81" s="22"/>
    </row>
    <row r="82" spans="1:5" ht="13.5" thickBot="1">
      <c r="A82" s="106"/>
      <c r="B82" s="180" t="s">
        <v>53</v>
      </c>
      <c r="C82" s="181"/>
      <c r="D82" s="107">
        <v>1430820.62</v>
      </c>
      <c r="E82" s="107">
        <v>719798.61</v>
      </c>
    </row>
    <row r="83" spans="1:5" ht="15.75" thickBot="1">
      <c r="A83" s="97"/>
      <c r="B83" s="30"/>
      <c r="C83" s="31"/>
      <c r="D83" s="22"/>
      <c r="E83" s="22"/>
    </row>
    <row r="84" spans="1:5" ht="18.75" thickBot="1">
      <c r="A84" s="177" t="s">
        <v>54</v>
      </c>
      <c r="B84" s="178"/>
      <c r="C84" s="178"/>
      <c r="D84" s="23">
        <f>+D82</f>
        <v>1430820.62</v>
      </c>
      <c r="E84" s="23">
        <f>+E82</f>
        <v>719798.61</v>
      </c>
    </row>
    <row r="85" spans="1:5" ht="15.75" thickBot="1">
      <c r="A85" s="97"/>
      <c r="B85" s="30"/>
      <c r="C85" s="31"/>
      <c r="D85" s="22"/>
      <c r="E85" s="22"/>
    </row>
    <row r="86" spans="1:5" s="96" customFormat="1" ht="18.75" thickBot="1">
      <c r="A86" s="156" t="s">
        <v>55</v>
      </c>
      <c r="B86" s="131"/>
      <c r="C86" s="131"/>
      <c r="D86" s="23">
        <f>+D79+D68+D33+D84</f>
        <v>461556712.39000005</v>
      </c>
      <c r="E86" s="23">
        <f>+E79+E68+E33+E84</f>
        <v>474008740.25000012</v>
      </c>
    </row>
    <row r="87" spans="1:5" s="96" customFormat="1" ht="18.75" thickBot="1">
      <c r="A87" s="40"/>
      <c r="B87" s="41"/>
      <c r="C87" s="41"/>
      <c r="D87" s="34"/>
      <c r="E87" s="34"/>
    </row>
    <row r="88" spans="1:5" ht="16.5" thickBot="1">
      <c r="A88" s="163" t="s">
        <v>56</v>
      </c>
      <c r="B88" s="148"/>
      <c r="C88" s="148"/>
      <c r="D88" s="15">
        <v>18529211.399999999</v>
      </c>
      <c r="E88" s="15">
        <v>90251617.980000019</v>
      </c>
    </row>
    <row r="89" spans="1:5" s="96" customFormat="1" ht="18">
      <c r="A89" s="40"/>
      <c r="B89" s="41"/>
      <c r="C89" s="41"/>
      <c r="D89" s="34"/>
      <c r="E89" s="34"/>
    </row>
    <row r="90" spans="1:5" s="96" customFormat="1" ht="18">
      <c r="A90" s="40"/>
      <c r="B90" s="41"/>
      <c r="C90" s="41"/>
      <c r="D90" s="34"/>
      <c r="E90" s="34"/>
    </row>
    <row r="91" spans="1:5" s="96" customFormat="1" ht="18">
      <c r="A91" s="40"/>
      <c r="B91" s="41"/>
      <c r="C91" s="41"/>
      <c r="D91" s="34"/>
      <c r="E91" s="34"/>
    </row>
    <row r="92" spans="1:5" s="96" customFormat="1" ht="18">
      <c r="A92" s="40"/>
      <c r="B92" s="41"/>
      <c r="C92" s="41"/>
      <c r="D92" s="34"/>
      <c r="E92" s="34"/>
    </row>
    <row r="93" spans="1:5" s="96" customFormat="1" ht="18">
      <c r="A93" s="40"/>
      <c r="B93" s="41"/>
      <c r="C93" s="41"/>
      <c r="D93" s="34"/>
      <c r="E93" s="34"/>
    </row>
    <row r="94" spans="1:5" s="96" customFormat="1" ht="18">
      <c r="A94" s="40"/>
      <c r="B94" s="41"/>
      <c r="C94" s="41"/>
      <c r="D94" s="34"/>
      <c r="E94" s="34"/>
    </row>
    <row r="95" spans="1:5" ht="18">
      <c r="A95" s="175" t="s">
        <v>57</v>
      </c>
      <c r="B95" s="176"/>
      <c r="C95" s="6"/>
      <c r="D95" s="27"/>
      <c r="E95" s="27"/>
    </row>
    <row r="96" spans="1:5" ht="18">
      <c r="A96" s="7"/>
      <c r="B96" s="8"/>
      <c r="C96" s="6"/>
      <c r="D96" s="27"/>
      <c r="E96" s="27"/>
    </row>
    <row r="97" spans="1:5" s="96" customFormat="1" ht="18.75" thickBot="1">
      <c r="A97" s="35" t="s">
        <v>3</v>
      </c>
      <c r="B97" s="135" t="s">
        <v>58</v>
      </c>
      <c r="C97" s="136"/>
      <c r="D97" s="32" t="s">
        <v>5</v>
      </c>
      <c r="E97" s="32" t="s">
        <v>5</v>
      </c>
    </row>
    <row r="98" spans="1:5" ht="14.25" customHeight="1" thickBot="1">
      <c r="A98" s="84"/>
      <c r="B98" s="14"/>
      <c r="C98" s="29"/>
      <c r="D98" s="12">
        <v>2019</v>
      </c>
      <c r="E98" s="12">
        <v>2018</v>
      </c>
    </row>
    <row r="99" spans="1:5" s="108" customFormat="1" ht="16.5" thickBot="1">
      <c r="A99" s="36"/>
      <c r="B99" s="132" t="s">
        <v>59</v>
      </c>
      <c r="C99" s="148"/>
      <c r="D99" s="15">
        <v>60975588.039999999</v>
      </c>
      <c r="E99" s="15">
        <v>60975588.039999999</v>
      </c>
    </row>
    <row r="100" spans="1:5" ht="15.75" thickBot="1">
      <c r="A100" s="97"/>
      <c r="B100" s="20"/>
      <c r="C100" s="37"/>
      <c r="D100" s="28"/>
      <c r="E100" s="28"/>
    </row>
    <row r="101" spans="1:5" s="108" customFormat="1" ht="15">
      <c r="A101" s="98"/>
      <c r="B101" s="149" t="s">
        <v>60</v>
      </c>
      <c r="C101" s="150"/>
      <c r="D101" s="47" t="s">
        <v>5</v>
      </c>
      <c r="E101" s="47" t="s">
        <v>5</v>
      </c>
    </row>
    <row r="102" spans="1:5" s="108" customFormat="1" ht="7.5" customHeight="1">
      <c r="A102" s="99"/>
      <c r="B102" s="14"/>
      <c r="C102" s="67"/>
      <c r="D102" s="48"/>
      <c r="E102" s="48"/>
    </row>
    <row r="103" spans="1:5" s="108" customFormat="1" ht="15">
      <c r="A103" s="99"/>
      <c r="B103" s="144" t="s">
        <v>61</v>
      </c>
      <c r="C103" s="145"/>
      <c r="D103" s="83">
        <v>0</v>
      </c>
      <c r="E103" s="83">
        <v>0</v>
      </c>
    </row>
    <row r="104" spans="1:5" s="108" customFormat="1" ht="15">
      <c r="A104" s="99"/>
      <c r="B104" s="144" t="s">
        <v>62</v>
      </c>
      <c r="C104" s="145"/>
      <c r="D104" s="58">
        <v>11051526.26</v>
      </c>
      <c r="E104" s="58">
        <v>11051526.26</v>
      </c>
    </row>
    <row r="105" spans="1:5" s="108" customFormat="1" ht="29.25" customHeight="1" thickBot="1">
      <c r="A105" s="103"/>
      <c r="B105" s="146" t="s">
        <v>63</v>
      </c>
      <c r="C105" s="147"/>
      <c r="D105" s="62">
        <f>+'[1]SP_19_18 ANALITICO_LAVORO'!B197</f>
        <v>55859471.049999997</v>
      </c>
      <c r="E105" s="62">
        <v>38608352.909999996</v>
      </c>
    </row>
    <row r="106" spans="1:5" s="108" customFormat="1" ht="16.5" thickBot="1">
      <c r="A106" s="109"/>
      <c r="B106" s="171" t="s">
        <v>64</v>
      </c>
      <c r="C106" s="172"/>
      <c r="D106" s="15">
        <f>+D105+D104</f>
        <v>66910997.309999995</v>
      </c>
      <c r="E106" s="15">
        <f>+E105+E104</f>
        <v>49659879.169999994</v>
      </c>
    </row>
    <row r="107" spans="1:5" ht="12.75" customHeight="1" thickBot="1">
      <c r="A107" s="97"/>
      <c r="B107" s="14"/>
      <c r="C107" s="53"/>
      <c r="D107" s="19"/>
      <c r="E107" s="19"/>
    </row>
    <row r="108" spans="1:5" ht="15">
      <c r="A108" s="98"/>
      <c r="B108" s="149" t="s">
        <v>65</v>
      </c>
      <c r="C108" s="174"/>
      <c r="D108" s="76" t="s">
        <v>5</v>
      </c>
      <c r="E108" s="76" t="s">
        <v>5</v>
      </c>
    </row>
    <row r="109" spans="1:5" ht="9.75" customHeight="1">
      <c r="A109" s="99"/>
      <c r="B109" s="14"/>
      <c r="C109" s="29"/>
      <c r="D109" s="66"/>
      <c r="E109" s="66"/>
    </row>
    <row r="110" spans="1:5" ht="15">
      <c r="A110" s="99"/>
      <c r="B110" s="142" t="s">
        <v>66</v>
      </c>
      <c r="C110" s="143"/>
      <c r="D110" s="58">
        <v>357425.35</v>
      </c>
      <c r="E110" s="58">
        <v>17255678.539999999</v>
      </c>
    </row>
    <row r="111" spans="1:5" ht="15">
      <c r="A111" s="99"/>
      <c r="B111" s="142" t="s">
        <v>67</v>
      </c>
      <c r="C111" s="143"/>
      <c r="D111" s="58">
        <v>126984813.18000001</v>
      </c>
      <c r="E111" s="58">
        <v>126980252.78</v>
      </c>
    </row>
    <row r="112" spans="1:5" ht="15.75" thickBot="1">
      <c r="A112" s="103"/>
      <c r="B112" s="126" t="s">
        <v>68</v>
      </c>
      <c r="C112" s="127"/>
      <c r="D112" s="62">
        <v>0</v>
      </c>
      <c r="E112" s="62">
        <v>0</v>
      </c>
    </row>
    <row r="113" spans="1:5" ht="16.5" thickBot="1">
      <c r="A113" s="109"/>
      <c r="B113" s="171" t="s">
        <v>69</v>
      </c>
      <c r="C113" s="172"/>
      <c r="D113" s="15">
        <f>+D112+D111+D110</f>
        <v>127342238.53</v>
      </c>
      <c r="E113" s="15">
        <f>+E112+E111+E110</f>
        <v>144235931.31999999</v>
      </c>
    </row>
    <row r="114" spans="1:5" ht="15.75" thickBot="1">
      <c r="A114" s="30"/>
      <c r="B114" s="89"/>
      <c r="C114" s="90"/>
      <c r="D114" s="22"/>
      <c r="E114" s="22"/>
    </row>
    <row r="115" spans="1:5" s="96" customFormat="1" ht="18.75" thickBot="1">
      <c r="A115" s="173" t="s">
        <v>70</v>
      </c>
      <c r="B115" s="131"/>
      <c r="C115" s="131"/>
      <c r="D115" s="23">
        <f>+D113+D106+D99</f>
        <v>255228823.88</v>
      </c>
      <c r="E115" s="23">
        <f>+E113+E106+E99</f>
        <v>254871398.52999997</v>
      </c>
    </row>
    <row r="116" spans="1:5" ht="10.5" customHeight="1" thickBot="1">
      <c r="A116" s="95"/>
      <c r="B116" s="38"/>
      <c r="C116" s="29"/>
      <c r="D116" s="19"/>
      <c r="E116" s="19"/>
    </row>
    <row r="117" spans="1:5" s="96" customFormat="1" ht="18.75" thickBot="1">
      <c r="A117" s="39" t="s">
        <v>71</v>
      </c>
      <c r="B117" s="130" t="s">
        <v>72</v>
      </c>
      <c r="C117" s="131"/>
      <c r="D117" s="23">
        <v>24553727.309999999</v>
      </c>
      <c r="E117" s="23">
        <v>21740992.629999999</v>
      </c>
    </row>
    <row r="118" spans="1:5" s="96" customFormat="1" ht="14.25" customHeight="1" thickBot="1">
      <c r="A118" s="35"/>
      <c r="B118" s="40"/>
      <c r="C118" s="41"/>
      <c r="D118" s="34"/>
      <c r="E118" s="34"/>
    </row>
    <row r="119" spans="1:5" s="96" customFormat="1" ht="33" customHeight="1" thickBot="1">
      <c r="A119" s="39" t="s">
        <v>47</v>
      </c>
      <c r="B119" s="132" t="s">
        <v>73</v>
      </c>
      <c r="C119" s="148"/>
      <c r="D119" s="23">
        <v>520819.03</v>
      </c>
      <c r="E119" s="23">
        <v>493621.61</v>
      </c>
    </row>
    <row r="120" spans="1:5" ht="15.75">
      <c r="A120" s="84"/>
      <c r="B120" s="14"/>
      <c r="C120" s="37"/>
      <c r="D120" s="28"/>
      <c r="E120" s="28"/>
    </row>
    <row r="122" spans="1:5" s="96" customFormat="1" ht="18">
      <c r="A122" s="35"/>
      <c r="B122" s="40"/>
      <c r="C122" s="41"/>
      <c r="D122" s="32"/>
      <c r="E122" s="32"/>
    </row>
    <row r="123" spans="1:5" s="96" customFormat="1" ht="18">
      <c r="A123" s="35"/>
      <c r="B123" s="40"/>
      <c r="C123" s="41"/>
      <c r="D123" s="32"/>
      <c r="E123" s="32"/>
    </row>
    <row r="124" spans="1:5" s="96" customFormat="1" ht="12" customHeight="1">
      <c r="A124" s="35"/>
      <c r="B124" s="40"/>
      <c r="C124" s="41"/>
      <c r="D124" s="32"/>
      <c r="E124" s="32"/>
    </row>
    <row r="125" spans="1:5" s="96" customFormat="1" ht="18.75" thickBot="1">
      <c r="A125" s="35" t="s">
        <v>51</v>
      </c>
      <c r="B125" s="135" t="s">
        <v>74</v>
      </c>
      <c r="C125" s="136"/>
      <c r="D125" s="32" t="s">
        <v>5</v>
      </c>
      <c r="E125" s="32" t="s">
        <v>5</v>
      </c>
    </row>
    <row r="126" spans="1:5" ht="16.5" thickBot="1">
      <c r="A126" s="84"/>
      <c r="B126" s="14"/>
      <c r="C126" s="37"/>
      <c r="D126" s="42">
        <v>2019</v>
      </c>
      <c r="E126" s="12">
        <v>2018</v>
      </c>
    </row>
    <row r="127" spans="1:5" ht="15">
      <c r="A127" s="98"/>
      <c r="B127" s="137" t="s">
        <v>75</v>
      </c>
      <c r="C127" s="166"/>
      <c r="D127" s="60">
        <v>62441522.060000002</v>
      </c>
      <c r="E127" s="60">
        <v>77390132.049999997</v>
      </c>
    </row>
    <row r="128" spans="1:5" ht="15">
      <c r="A128" s="99"/>
      <c r="B128" s="169" t="s">
        <v>76</v>
      </c>
      <c r="C128" s="170"/>
      <c r="D128" s="81">
        <v>62441522.060000002</v>
      </c>
      <c r="E128" s="81">
        <v>77390132.049999997</v>
      </c>
    </row>
    <row r="129" spans="1:5" ht="15">
      <c r="A129" s="99"/>
      <c r="B129" s="142" t="s">
        <v>77</v>
      </c>
      <c r="C129" s="158"/>
      <c r="D129" s="58">
        <v>11146742.18</v>
      </c>
      <c r="E129" s="58">
        <v>10534401.15</v>
      </c>
    </row>
    <row r="130" spans="1:5" ht="15">
      <c r="A130" s="99"/>
      <c r="B130" s="142" t="s">
        <v>78</v>
      </c>
      <c r="C130" s="158"/>
      <c r="D130" s="83">
        <v>209.81</v>
      </c>
      <c r="E130" s="83">
        <v>0</v>
      </c>
    </row>
    <row r="131" spans="1:5" ht="15">
      <c r="A131" s="99"/>
      <c r="B131" s="142" t="s">
        <v>79</v>
      </c>
      <c r="C131" s="158"/>
      <c r="D131" s="83">
        <v>0</v>
      </c>
      <c r="E131" s="83">
        <v>0</v>
      </c>
    </row>
    <row r="132" spans="1:5" ht="15">
      <c r="A132" s="99"/>
      <c r="B132" s="142" t="s">
        <v>80</v>
      </c>
      <c r="C132" s="158"/>
      <c r="D132" s="83">
        <v>0</v>
      </c>
      <c r="E132" s="83">
        <v>0</v>
      </c>
    </row>
    <row r="133" spans="1:5" ht="15">
      <c r="A133" s="99"/>
      <c r="B133" s="142" t="s">
        <v>81</v>
      </c>
      <c r="C133" s="158"/>
      <c r="D133" s="58">
        <v>261902.17</v>
      </c>
      <c r="E133" s="58">
        <v>167140.29</v>
      </c>
    </row>
    <row r="134" spans="1:5" ht="15">
      <c r="A134" s="99"/>
      <c r="B134" s="142" t="s">
        <v>82</v>
      </c>
      <c r="C134" s="158"/>
      <c r="D134" s="58">
        <v>266923.90000000002</v>
      </c>
      <c r="E134" s="58">
        <v>173465.83</v>
      </c>
    </row>
    <row r="135" spans="1:5" ht="15">
      <c r="A135" s="99"/>
      <c r="B135" s="142" t="s">
        <v>83</v>
      </c>
      <c r="C135" s="158"/>
      <c r="D135" s="83">
        <v>0</v>
      </c>
      <c r="E135" s="83">
        <v>0</v>
      </c>
    </row>
    <row r="136" spans="1:5" ht="15">
      <c r="A136" s="99"/>
      <c r="B136" s="142" t="s">
        <v>84</v>
      </c>
      <c r="C136" s="158"/>
      <c r="D136" s="58">
        <v>4033677.46</v>
      </c>
      <c r="E136" s="58">
        <v>3018443.12</v>
      </c>
    </row>
    <row r="137" spans="1:5" ht="15">
      <c r="A137" s="99"/>
      <c r="B137" s="142" t="s">
        <v>85</v>
      </c>
      <c r="C137" s="158"/>
      <c r="D137" s="58">
        <v>826101.52</v>
      </c>
      <c r="E137" s="58">
        <v>1642139.9</v>
      </c>
    </row>
    <row r="138" spans="1:5" ht="15">
      <c r="A138" s="99"/>
      <c r="B138" s="142" t="s">
        <v>86</v>
      </c>
      <c r="C138" s="158"/>
      <c r="D138" s="58">
        <v>677000</v>
      </c>
      <c r="E138" s="58">
        <v>877000</v>
      </c>
    </row>
    <row r="139" spans="1:5" ht="15.75" thickBot="1">
      <c r="A139" s="103"/>
      <c r="B139" s="126" t="s">
        <v>87</v>
      </c>
      <c r="C139" s="167"/>
      <c r="D139" s="62">
        <v>1929403.32</v>
      </c>
      <c r="E139" s="62">
        <v>1402859.63</v>
      </c>
    </row>
    <row r="140" spans="1:5" ht="16.5" thickBot="1">
      <c r="A140" s="36"/>
      <c r="B140" s="165" t="s">
        <v>88</v>
      </c>
      <c r="C140" s="148"/>
      <c r="D140" s="15">
        <f>SUM(D129:D139)+D127</f>
        <v>81583482.420000002</v>
      </c>
      <c r="E140" s="15">
        <f>SUM(E129:E139)+E127</f>
        <v>95205581.969999999</v>
      </c>
    </row>
    <row r="141" spans="1:5" ht="7.5" customHeight="1">
      <c r="A141" s="95"/>
      <c r="B141" s="38"/>
      <c r="C141" s="29"/>
      <c r="D141" s="19"/>
      <c r="E141" s="19"/>
    </row>
    <row r="142" spans="1:5" ht="18">
      <c r="A142" s="35" t="s">
        <v>89</v>
      </c>
      <c r="B142" s="135" t="s">
        <v>90</v>
      </c>
      <c r="C142" s="136"/>
      <c r="D142" s="50"/>
      <c r="E142" s="50"/>
    </row>
    <row r="143" spans="1:5" ht="8.25" customHeight="1" thickBot="1">
      <c r="A143" s="35"/>
      <c r="B143" s="40"/>
      <c r="C143" s="41"/>
      <c r="D143" s="50"/>
      <c r="E143" s="50"/>
    </row>
    <row r="144" spans="1:5" ht="15">
      <c r="A144" s="98"/>
      <c r="B144" s="137" t="s">
        <v>91</v>
      </c>
      <c r="C144" s="166"/>
      <c r="D144" s="60">
        <v>23608804.280000001</v>
      </c>
      <c r="E144" s="60">
        <v>24304402.140000001</v>
      </c>
    </row>
    <row r="145" spans="1:5" ht="15.75" thickBot="1">
      <c r="A145" s="103"/>
      <c r="B145" s="126" t="s">
        <v>92</v>
      </c>
      <c r="C145" s="167"/>
      <c r="D145" s="62">
        <v>59809464.350000001</v>
      </c>
      <c r="E145" s="62">
        <v>64933717.569999993</v>
      </c>
    </row>
    <row r="146" spans="1:5" ht="16.5" thickBot="1">
      <c r="A146" s="110"/>
      <c r="B146" s="159" t="s">
        <v>93</v>
      </c>
      <c r="C146" s="168"/>
      <c r="D146" s="15">
        <f>+D145+D144</f>
        <v>83418268.629999995</v>
      </c>
      <c r="E146" s="15">
        <f>+E145+E144</f>
        <v>89238119.709999993</v>
      </c>
    </row>
    <row r="147" spans="1:5" ht="8.25" customHeight="1">
      <c r="A147" s="111"/>
      <c r="B147" s="20"/>
      <c r="C147" s="112"/>
      <c r="D147" s="22"/>
      <c r="E147" s="22"/>
    </row>
    <row r="148" spans="1:5" ht="18">
      <c r="A148" s="35" t="s">
        <v>94</v>
      </c>
      <c r="B148" s="135" t="s">
        <v>95</v>
      </c>
      <c r="C148" s="136"/>
      <c r="D148" s="27"/>
      <c r="E148" s="27"/>
    </row>
    <row r="149" spans="1:5" ht="9" customHeight="1" thickBot="1">
      <c r="A149" s="97"/>
      <c r="B149" s="43"/>
      <c r="C149" s="37"/>
      <c r="D149" s="27"/>
      <c r="E149" s="27"/>
    </row>
    <row r="150" spans="1:5" ht="13.5" thickBot="1">
      <c r="A150" s="106"/>
      <c r="B150" s="161" t="s">
        <v>96</v>
      </c>
      <c r="C150" s="133"/>
      <c r="D150" s="107">
        <v>16251591.119999999</v>
      </c>
      <c r="E150" s="107">
        <v>12459025.800000001</v>
      </c>
    </row>
    <row r="151" spans="1:5" ht="16.5" thickBot="1">
      <c r="A151" s="106"/>
      <c r="B151" s="132" t="s">
        <v>97</v>
      </c>
      <c r="C151" s="148"/>
      <c r="D151" s="15">
        <f>+D150</f>
        <v>16251591.119999999</v>
      </c>
      <c r="E151" s="15">
        <f>+E150</f>
        <v>12459025.800000001</v>
      </c>
    </row>
    <row r="152" spans="1:5">
      <c r="A152" s="97"/>
      <c r="B152" s="43"/>
      <c r="C152" s="37"/>
      <c r="D152" s="27"/>
      <c r="E152" s="27"/>
    </row>
    <row r="153" spans="1:5">
      <c r="A153" s="97"/>
      <c r="B153" s="43"/>
      <c r="C153" s="37"/>
      <c r="D153" s="27"/>
      <c r="E153" s="27"/>
    </row>
    <row r="154" spans="1:5">
      <c r="A154" s="97"/>
      <c r="B154" s="43"/>
      <c r="C154" s="37"/>
      <c r="D154" s="27"/>
      <c r="E154" s="27"/>
    </row>
    <row r="155" spans="1:5">
      <c r="A155" s="97"/>
      <c r="B155" s="43"/>
      <c r="C155" s="37"/>
      <c r="D155" s="27"/>
      <c r="E155" s="27"/>
    </row>
    <row r="156" spans="1:5">
      <c r="A156" s="97"/>
      <c r="B156" s="43"/>
      <c r="C156" s="37"/>
      <c r="D156" s="27"/>
      <c r="E156" s="27"/>
    </row>
    <row r="157" spans="1:5">
      <c r="A157" s="97"/>
      <c r="B157" s="43"/>
      <c r="C157" s="37"/>
      <c r="D157" s="27"/>
      <c r="E157" s="27"/>
    </row>
    <row r="158" spans="1:5">
      <c r="A158" s="97"/>
      <c r="B158" s="43"/>
      <c r="C158" s="37"/>
      <c r="D158" s="27"/>
      <c r="E158" s="27"/>
    </row>
    <row r="159" spans="1:5" ht="13.5" thickBot="1">
      <c r="A159" s="97"/>
      <c r="B159" s="43"/>
      <c r="C159" s="37"/>
      <c r="D159" s="27"/>
      <c r="E159" s="27"/>
    </row>
    <row r="160" spans="1:5" ht="16.5" thickBot="1">
      <c r="A160" s="97"/>
      <c r="B160" s="43"/>
      <c r="C160" s="37"/>
      <c r="D160" s="33">
        <v>2019</v>
      </c>
      <c r="E160" s="33">
        <v>2018</v>
      </c>
    </row>
    <row r="161" spans="1:5" s="96" customFormat="1" ht="18.75" thickBot="1">
      <c r="A161" s="162" t="s">
        <v>98</v>
      </c>
      <c r="B161" s="141"/>
      <c r="C161" s="141"/>
      <c r="D161" s="23">
        <f>+D146+D140+D119+D117+D115+D151</f>
        <v>461556712.38999999</v>
      </c>
      <c r="E161" s="23">
        <f>+E146+E140+E119+E117+E115+E151</f>
        <v>474008740.25</v>
      </c>
    </row>
    <row r="162" spans="1:5" s="96" customFormat="1" ht="18.75" thickBot="1">
      <c r="A162" s="113"/>
      <c r="B162" s="113"/>
      <c r="C162" s="113"/>
      <c r="D162" s="34"/>
      <c r="E162" s="34"/>
    </row>
    <row r="163" spans="1:5" ht="16.5" thickBot="1">
      <c r="A163" s="163" t="s">
        <v>99</v>
      </c>
      <c r="B163" s="148"/>
      <c r="C163" s="148"/>
      <c r="D163" s="15">
        <v>18529211.399999999</v>
      </c>
      <c r="E163" s="15">
        <v>90251617.980000019</v>
      </c>
    </row>
    <row r="164" spans="1:5" s="96" customFormat="1" ht="18">
      <c r="A164" s="113"/>
      <c r="B164" s="113"/>
      <c r="C164" s="113"/>
      <c r="D164" s="34"/>
      <c r="E164" s="34"/>
    </row>
    <row r="165" spans="1:5" s="96" customFormat="1" ht="18">
      <c r="A165" s="113"/>
      <c r="B165" s="113"/>
      <c r="C165" s="113"/>
      <c r="D165" s="34"/>
      <c r="E165" s="34"/>
    </row>
    <row r="166" spans="1:5">
      <c r="D166" s="104"/>
      <c r="E166" s="104"/>
    </row>
    <row r="168" spans="1:5">
      <c r="D168" s="44"/>
      <c r="E168" s="44"/>
    </row>
    <row r="171" spans="1:5" s="1" customFormat="1" ht="27.75" customHeight="1">
      <c r="A171" s="164" t="s">
        <v>100</v>
      </c>
      <c r="B171" s="164"/>
      <c r="C171" s="164"/>
      <c r="D171" s="5"/>
      <c r="E171" s="5"/>
    </row>
    <row r="172" spans="1:5" s="1" customFormat="1" ht="8.25" customHeight="1">
      <c r="A172" s="45"/>
      <c r="B172" s="45"/>
      <c r="C172" s="45"/>
      <c r="D172" s="45"/>
      <c r="E172" s="45"/>
    </row>
    <row r="173" spans="1:5" s="96" customFormat="1" ht="18.75" thickBot="1">
      <c r="A173" s="35" t="s">
        <v>3</v>
      </c>
      <c r="B173" s="135" t="s">
        <v>101</v>
      </c>
      <c r="C173" s="136"/>
      <c r="D173" s="32" t="s">
        <v>5</v>
      </c>
      <c r="E173" s="32" t="s">
        <v>5</v>
      </c>
    </row>
    <row r="174" spans="1:5" ht="16.5" thickBot="1">
      <c r="A174" s="84"/>
      <c r="B174" s="14"/>
      <c r="C174" s="37"/>
      <c r="D174" s="33">
        <v>2019</v>
      </c>
      <c r="E174" s="33">
        <v>2019</v>
      </c>
    </row>
    <row r="175" spans="1:5" ht="15">
      <c r="A175" s="91"/>
      <c r="B175" s="149" t="s">
        <v>102</v>
      </c>
      <c r="C175" s="150"/>
      <c r="D175" s="47" t="s">
        <v>5</v>
      </c>
      <c r="E175" s="47" t="s">
        <v>5</v>
      </c>
    </row>
    <row r="176" spans="1:5" ht="9" customHeight="1">
      <c r="A176" s="92"/>
      <c r="B176" s="14"/>
      <c r="C176" s="67"/>
      <c r="D176" s="48"/>
      <c r="E176" s="48"/>
    </row>
    <row r="177" spans="1:5" ht="15">
      <c r="A177" s="92"/>
      <c r="B177" s="144" t="s">
        <v>103</v>
      </c>
      <c r="C177" s="145"/>
      <c r="D177" s="58">
        <v>34902132.280000001</v>
      </c>
      <c r="E177" s="58">
        <v>33562654.050000004</v>
      </c>
    </row>
    <row r="178" spans="1:5" ht="15">
      <c r="A178" s="92"/>
      <c r="B178" s="144" t="s">
        <v>104</v>
      </c>
      <c r="C178" s="145"/>
      <c r="D178" s="58">
        <v>3377913.23</v>
      </c>
      <c r="E178" s="58">
        <v>3256341.43</v>
      </c>
    </row>
    <row r="179" spans="1:5" ht="15.75" thickBot="1">
      <c r="A179" s="93"/>
      <c r="B179" s="146" t="s">
        <v>105</v>
      </c>
      <c r="C179" s="147"/>
      <c r="D179" s="62">
        <v>1896455.08</v>
      </c>
      <c r="E179" s="62">
        <v>889460.54</v>
      </c>
    </row>
    <row r="180" spans="1:5" ht="16.5" thickBot="1">
      <c r="A180" s="93"/>
      <c r="B180" s="159" t="s">
        <v>106</v>
      </c>
      <c r="C180" s="160"/>
      <c r="D180" s="15">
        <f>+D179+D178+D177</f>
        <v>40176500.590000004</v>
      </c>
      <c r="E180" s="15">
        <f>+E179+E178+E177</f>
        <v>37708456.020000003</v>
      </c>
    </row>
    <row r="181" spans="1:5" ht="10.5" customHeight="1" thickBot="1">
      <c r="A181" s="11"/>
      <c r="B181" s="20"/>
      <c r="C181" s="94"/>
      <c r="D181" s="22"/>
      <c r="E181" s="22"/>
    </row>
    <row r="182" spans="1:5" ht="15">
      <c r="A182" s="91"/>
      <c r="B182" s="149" t="s">
        <v>107</v>
      </c>
      <c r="C182" s="150"/>
      <c r="D182" s="124" t="s">
        <v>5</v>
      </c>
      <c r="E182" s="124" t="s">
        <v>5</v>
      </c>
    </row>
    <row r="183" spans="1:5" ht="9" customHeight="1">
      <c r="A183" s="92"/>
      <c r="B183" s="14"/>
      <c r="C183" s="67"/>
      <c r="D183" s="125"/>
      <c r="E183" s="125"/>
    </row>
    <row r="184" spans="1:5" ht="15">
      <c r="A184" s="92"/>
      <c r="B184" s="144" t="s">
        <v>108</v>
      </c>
      <c r="C184" s="145"/>
      <c r="D184" s="58">
        <v>138189927.94999999</v>
      </c>
      <c r="E184" s="58">
        <v>137196102.78999999</v>
      </c>
    </row>
    <row r="185" spans="1:5" ht="15">
      <c r="A185" s="92"/>
      <c r="B185" s="144" t="s">
        <v>109</v>
      </c>
      <c r="C185" s="145"/>
      <c r="D185" s="58">
        <v>864554.08</v>
      </c>
      <c r="E185" s="58">
        <v>139328.52999999997</v>
      </c>
    </row>
    <row r="186" spans="1:5" ht="15">
      <c r="A186" s="92"/>
      <c r="B186" s="144" t="s">
        <v>110</v>
      </c>
      <c r="C186" s="145"/>
      <c r="D186" s="58">
        <v>126830.98</v>
      </c>
      <c r="E186" s="58">
        <v>117346.75</v>
      </c>
    </row>
    <row r="187" spans="1:5" ht="15">
      <c r="A187" s="92"/>
      <c r="B187" s="144" t="s">
        <v>111</v>
      </c>
      <c r="C187" s="145"/>
      <c r="D187" s="58">
        <v>5769779.7000000002</v>
      </c>
      <c r="E187" s="58">
        <v>3902670.43</v>
      </c>
    </row>
    <row r="188" spans="1:5" ht="15">
      <c r="A188" s="92"/>
      <c r="B188" s="144" t="s">
        <v>112</v>
      </c>
      <c r="C188" s="145"/>
      <c r="D188" s="58">
        <v>304584.37</v>
      </c>
      <c r="E188" s="58">
        <v>351303.98</v>
      </c>
    </row>
    <row r="189" spans="1:5" ht="15">
      <c r="A189" s="92"/>
      <c r="B189" s="144" t="s">
        <v>113</v>
      </c>
      <c r="C189" s="145"/>
      <c r="D189" s="58">
        <v>1025374.1</v>
      </c>
      <c r="E189" s="58">
        <v>1479686.17</v>
      </c>
    </row>
    <row r="190" spans="1:5" ht="15.75" thickBot="1">
      <c r="A190" s="93"/>
      <c r="B190" s="146" t="s">
        <v>114</v>
      </c>
      <c r="C190" s="147" t="s">
        <v>21</v>
      </c>
      <c r="D190" s="62">
        <v>652541.47</v>
      </c>
      <c r="E190" s="62">
        <v>853683.54999999993</v>
      </c>
    </row>
    <row r="191" spans="1:5" ht="16.5" thickBot="1">
      <c r="A191" s="88"/>
      <c r="B191" s="132" t="s">
        <v>115</v>
      </c>
      <c r="C191" s="129"/>
      <c r="D191" s="15">
        <f>+D184+D185+D186+D187+D188+D189+D190</f>
        <v>146933592.64999998</v>
      </c>
      <c r="E191" s="15">
        <f>+E184+E185+E186+E187+E188+E189+E190</f>
        <v>144040122.19999999</v>
      </c>
    </row>
    <row r="192" spans="1:5" ht="9.75" customHeight="1" thickBot="1">
      <c r="A192" s="97"/>
      <c r="B192" s="89"/>
      <c r="C192" s="90"/>
      <c r="D192" s="22"/>
      <c r="E192" s="22"/>
    </row>
    <row r="193" spans="1:5" s="108" customFormat="1" ht="16.5" thickBot="1">
      <c r="A193" s="109"/>
      <c r="B193" s="132" t="s">
        <v>116</v>
      </c>
      <c r="C193" s="129"/>
      <c r="D193" s="46">
        <v>0</v>
      </c>
      <c r="E193" s="46">
        <v>0</v>
      </c>
    </row>
    <row r="194" spans="1:5" ht="9.75" customHeight="1" thickBot="1">
      <c r="A194" s="97"/>
      <c r="B194" s="89"/>
      <c r="C194" s="90"/>
      <c r="D194" s="22"/>
      <c r="E194" s="22"/>
    </row>
    <row r="195" spans="1:5" s="108" customFormat="1" ht="16.5" thickBot="1">
      <c r="A195" s="36"/>
      <c r="B195" s="132" t="s">
        <v>117</v>
      </c>
      <c r="C195" s="148"/>
      <c r="D195" s="15">
        <v>0</v>
      </c>
      <c r="E195" s="15">
        <v>0</v>
      </c>
    </row>
    <row r="196" spans="1:5" ht="11.25" customHeight="1" thickBot="1">
      <c r="A196" s="97"/>
      <c r="B196" s="89"/>
      <c r="C196" s="90"/>
      <c r="D196" s="22"/>
      <c r="E196" s="22"/>
    </row>
    <row r="197" spans="1:5" s="108" customFormat="1" ht="16.5" thickBot="1">
      <c r="A197" s="36"/>
      <c r="B197" s="132" t="s">
        <v>118</v>
      </c>
      <c r="C197" s="148"/>
      <c r="D197" s="15">
        <v>3421344.01</v>
      </c>
      <c r="E197" s="15">
        <v>20946309.52</v>
      </c>
    </row>
    <row r="198" spans="1:5" s="108" customFormat="1" ht="9.75" customHeight="1" thickBot="1">
      <c r="A198" s="95"/>
      <c r="B198" s="14"/>
      <c r="C198" s="29"/>
      <c r="D198" s="19"/>
      <c r="E198" s="19"/>
    </row>
    <row r="199" spans="1:5" s="108" customFormat="1" ht="16.5" thickBot="1">
      <c r="A199" s="36"/>
      <c r="B199" s="132" t="s">
        <v>119</v>
      </c>
      <c r="C199" s="148"/>
      <c r="D199" s="15">
        <v>0</v>
      </c>
      <c r="E199" s="15">
        <v>0</v>
      </c>
    </row>
    <row r="200" spans="1:5" s="108" customFormat="1" ht="9.75" customHeight="1" thickBot="1">
      <c r="A200" s="95"/>
      <c r="B200" s="14"/>
      <c r="C200" s="29"/>
      <c r="D200" s="19"/>
      <c r="E200" s="19"/>
    </row>
    <row r="201" spans="1:5" s="108" customFormat="1" ht="16.5" thickBot="1">
      <c r="A201" s="36"/>
      <c r="B201" s="132" t="s">
        <v>120</v>
      </c>
      <c r="C201" s="148"/>
      <c r="D201" s="15">
        <v>0</v>
      </c>
      <c r="E201" s="15">
        <v>0</v>
      </c>
    </row>
    <row r="202" spans="1:5" ht="7.5" customHeight="1" thickBot="1">
      <c r="A202" s="97"/>
      <c r="B202" s="20"/>
      <c r="C202" s="37"/>
      <c r="D202" s="22"/>
      <c r="E202" s="22"/>
    </row>
    <row r="203" spans="1:5" s="96" customFormat="1" ht="18.75" thickBot="1">
      <c r="A203" s="156" t="s">
        <v>121</v>
      </c>
      <c r="B203" s="131"/>
      <c r="C203" s="131"/>
      <c r="D203" s="23">
        <f>+D199+D197+D195+D193+D191+D180+D201</f>
        <v>190531437.24999997</v>
      </c>
      <c r="E203" s="23">
        <f>+E199+E197+E195+E193+E191+E180+E201</f>
        <v>202694887.74000001</v>
      </c>
    </row>
    <row r="204" spans="1:5">
      <c r="A204" s="97"/>
      <c r="B204" s="97"/>
      <c r="C204" s="24"/>
      <c r="D204" s="25"/>
      <c r="E204" s="25"/>
    </row>
    <row r="205" spans="1:5">
      <c r="A205" s="97"/>
      <c r="B205" s="97"/>
      <c r="C205" s="24"/>
      <c r="D205" s="25"/>
      <c r="E205" s="25"/>
    </row>
    <row r="206" spans="1:5">
      <c r="A206" s="97"/>
      <c r="B206" s="97"/>
      <c r="C206" s="24"/>
      <c r="D206" s="25"/>
      <c r="E206" s="25"/>
    </row>
    <row r="207" spans="1:5">
      <c r="A207" s="97"/>
      <c r="B207" s="97"/>
      <c r="C207" s="24"/>
      <c r="D207" s="25"/>
      <c r="E207" s="25"/>
    </row>
    <row r="208" spans="1:5">
      <c r="A208" s="97"/>
      <c r="B208" s="97"/>
      <c r="C208" s="24"/>
      <c r="D208" s="25"/>
      <c r="E208" s="25"/>
    </row>
    <row r="209" spans="1:5">
      <c r="A209" s="97"/>
      <c r="B209" s="97"/>
      <c r="C209" s="24"/>
      <c r="D209" s="25"/>
      <c r="E209" s="25"/>
    </row>
    <row r="210" spans="1:5" ht="10.5" customHeight="1">
      <c r="A210" s="97"/>
      <c r="B210" s="97"/>
      <c r="C210" s="24"/>
      <c r="D210" s="25"/>
      <c r="E210" s="25"/>
    </row>
    <row r="211" spans="1:5" s="96" customFormat="1" ht="18.75" thickBot="1">
      <c r="A211" s="35" t="s">
        <v>25</v>
      </c>
      <c r="B211" s="135" t="s">
        <v>122</v>
      </c>
      <c r="C211" s="136"/>
      <c r="D211" s="32" t="s">
        <v>5</v>
      </c>
      <c r="E211" s="32" t="s">
        <v>5</v>
      </c>
    </row>
    <row r="212" spans="1:5" ht="16.5" thickBot="1">
      <c r="A212" s="84"/>
      <c r="B212" s="14"/>
      <c r="C212" s="21"/>
      <c r="D212" s="33">
        <v>2019</v>
      </c>
      <c r="E212" s="33">
        <v>2018</v>
      </c>
    </row>
    <row r="213" spans="1:5" ht="15.75">
      <c r="A213" s="98"/>
      <c r="B213" s="149" t="s">
        <v>123</v>
      </c>
      <c r="C213" s="150"/>
      <c r="D213" s="64"/>
      <c r="E213" s="64"/>
    </row>
    <row r="214" spans="1:5" ht="6.75" customHeight="1">
      <c r="A214" s="99"/>
      <c r="B214" s="14"/>
      <c r="C214" s="67"/>
      <c r="D214" s="65"/>
      <c r="E214" s="65"/>
    </row>
    <row r="215" spans="1:5" ht="15.75">
      <c r="A215" s="99"/>
      <c r="B215" s="157" t="s">
        <v>124</v>
      </c>
      <c r="C215" s="153"/>
      <c r="D215" s="66" t="s">
        <v>5</v>
      </c>
      <c r="E215" s="66" t="s">
        <v>5</v>
      </c>
    </row>
    <row r="216" spans="1:5" ht="15">
      <c r="A216" s="99"/>
      <c r="B216" s="142" t="s">
        <v>125</v>
      </c>
      <c r="C216" s="158"/>
      <c r="D216" s="58">
        <v>71223589.879999995</v>
      </c>
      <c r="E216" s="58">
        <v>69349403.400000006</v>
      </c>
    </row>
    <row r="217" spans="1:5" ht="15">
      <c r="A217" s="99"/>
      <c r="B217" s="144" t="s">
        <v>126</v>
      </c>
      <c r="C217" s="145"/>
      <c r="D217" s="58">
        <v>5671431.2599999998</v>
      </c>
      <c r="E217" s="58">
        <v>6200216.7699999996</v>
      </c>
    </row>
    <row r="218" spans="1:5" ht="15">
      <c r="A218" s="99"/>
      <c r="B218" s="144" t="s">
        <v>127</v>
      </c>
      <c r="C218" s="145"/>
      <c r="D218" s="58">
        <v>1500475.95</v>
      </c>
      <c r="E218" s="58">
        <v>1511921.34</v>
      </c>
    </row>
    <row r="219" spans="1:5" ht="15">
      <c r="A219" s="99"/>
      <c r="B219" s="144" t="s">
        <v>128</v>
      </c>
      <c r="C219" s="145"/>
      <c r="D219" s="58">
        <v>947068.45</v>
      </c>
      <c r="E219" s="58">
        <v>896966.21</v>
      </c>
    </row>
    <row r="220" spans="1:5" ht="15">
      <c r="A220" s="99"/>
      <c r="B220" s="144" t="s">
        <v>129</v>
      </c>
      <c r="C220" s="145"/>
      <c r="D220" s="58">
        <v>740057.13</v>
      </c>
      <c r="E220" s="58">
        <v>1490732.5100000002</v>
      </c>
    </row>
    <row r="221" spans="1:5" ht="15.75">
      <c r="A221" s="99"/>
      <c r="B221" s="152" t="s">
        <v>130</v>
      </c>
      <c r="C221" s="153"/>
      <c r="D221" s="65">
        <f>+D220+D219+D218+D217+D216</f>
        <v>80082622.669999987</v>
      </c>
      <c r="E221" s="65">
        <f>+E220+E219+E218+E217+E216</f>
        <v>79449240.230000004</v>
      </c>
    </row>
    <row r="222" spans="1:5" ht="12.75" customHeight="1">
      <c r="A222" s="99"/>
      <c r="B222" s="38"/>
      <c r="C222" s="67"/>
      <c r="D222" s="65"/>
      <c r="E222" s="65"/>
    </row>
    <row r="223" spans="1:5" ht="16.5" thickBot="1">
      <c r="A223" s="103"/>
      <c r="B223" s="154" t="s">
        <v>131</v>
      </c>
      <c r="C223" s="155"/>
      <c r="D223" s="57">
        <v>28250017.43</v>
      </c>
      <c r="E223" s="57">
        <v>28303880.52</v>
      </c>
    </row>
    <row r="224" spans="1:5" ht="9" customHeight="1" thickBot="1">
      <c r="A224" s="95"/>
      <c r="B224" s="52"/>
      <c r="C224" s="53"/>
      <c r="D224" s="56"/>
      <c r="E224" s="56"/>
    </row>
    <row r="225" spans="1:7" ht="16.5" thickBot="1">
      <c r="A225" s="36"/>
      <c r="B225" s="128" t="s">
        <v>132</v>
      </c>
      <c r="C225" s="129"/>
      <c r="D225" s="15">
        <f>+D223+D221</f>
        <v>108332640.09999999</v>
      </c>
      <c r="E225" s="15">
        <f>+E223+E221</f>
        <v>107753120.75</v>
      </c>
    </row>
    <row r="226" spans="1:7" ht="6.75" customHeight="1" thickBot="1">
      <c r="A226" s="97"/>
      <c r="B226" s="30"/>
      <c r="C226" s="31"/>
      <c r="D226" s="22"/>
      <c r="E226" s="22"/>
    </row>
    <row r="227" spans="1:7" ht="15.75">
      <c r="A227" s="114"/>
      <c r="B227" s="149" t="s">
        <v>133</v>
      </c>
      <c r="C227" s="150"/>
      <c r="D227" s="47" t="s">
        <v>5</v>
      </c>
      <c r="E227" s="47" t="s">
        <v>5</v>
      </c>
    </row>
    <row r="228" spans="1:7" ht="9" customHeight="1">
      <c r="A228" s="115"/>
      <c r="B228" s="20"/>
      <c r="C228" s="70"/>
      <c r="D228" s="48"/>
      <c r="E228" s="48"/>
    </row>
    <row r="229" spans="1:7" ht="15">
      <c r="A229" s="92"/>
      <c r="B229" s="144" t="s">
        <v>134</v>
      </c>
      <c r="C229" s="145"/>
      <c r="D229" s="58">
        <v>14560686.77</v>
      </c>
      <c r="E229" s="58">
        <v>13456154.379999997</v>
      </c>
    </row>
    <row r="230" spans="1:7" ht="15">
      <c r="A230" s="92"/>
      <c r="B230" s="144" t="s">
        <v>135</v>
      </c>
      <c r="C230" s="151"/>
      <c r="D230" s="58">
        <v>0</v>
      </c>
      <c r="E230" s="58">
        <v>0</v>
      </c>
      <c r="F230" s="104"/>
      <c r="G230" s="104"/>
    </row>
    <row r="231" spans="1:7" ht="15">
      <c r="A231" s="92"/>
      <c r="B231" s="144" t="s">
        <v>136</v>
      </c>
      <c r="C231" s="151"/>
      <c r="D231" s="58">
        <v>0</v>
      </c>
      <c r="E231" s="58">
        <v>0</v>
      </c>
      <c r="F231" s="104"/>
      <c r="G231" s="104"/>
    </row>
    <row r="232" spans="1:7" ht="15">
      <c r="A232" s="92"/>
      <c r="B232" s="144" t="s">
        <v>137</v>
      </c>
      <c r="C232" s="145"/>
      <c r="D232" s="58">
        <v>2642235.6</v>
      </c>
      <c r="E232" s="58">
        <v>632723.18999999994</v>
      </c>
    </row>
    <row r="233" spans="1:7" ht="15">
      <c r="A233" s="92"/>
      <c r="B233" s="144" t="s">
        <v>138</v>
      </c>
      <c r="C233" s="145"/>
      <c r="D233" s="58">
        <v>1036722.29</v>
      </c>
      <c r="E233" s="58">
        <v>477777.38</v>
      </c>
    </row>
    <row r="234" spans="1:7" ht="15">
      <c r="A234" s="92"/>
      <c r="B234" s="144" t="s">
        <v>139</v>
      </c>
      <c r="C234" s="145"/>
      <c r="D234" s="58">
        <v>0</v>
      </c>
      <c r="E234" s="58">
        <v>0</v>
      </c>
    </row>
    <row r="235" spans="1:7" ht="15">
      <c r="A235" s="92"/>
      <c r="B235" s="144" t="s">
        <v>140</v>
      </c>
      <c r="C235" s="145"/>
      <c r="D235" s="58">
        <v>1961234.96</v>
      </c>
      <c r="E235" s="58">
        <v>1787416.1</v>
      </c>
    </row>
    <row r="236" spans="1:7" ht="15">
      <c r="A236" s="92"/>
      <c r="B236" s="144" t="s">
        <v>141</v>
      </c>
      <c r="C236" s="145"/>
      <c r="D236" s="58">
        <v>23551890.82</v>
      </c>
      <c r="E236" s="58">
        <v>23595308.629999999</v>
      </c>
    </row>
    <row r="237" spans="1:7" ht="15">
      <c r="A237" s="92"/>
      <c r="B237" s="144" t="s">
        <v>142</v>
      </c>
      <c r="C237" s="145"/>
      <c r="D237" s="58">
        <v>921137.24</v>
      </c>
      <c r="E237" s="58">
        <v>791412.82000000007</v>
      </c>
    </row>
    <row r="238" spans="1:7" ht="15">
      <c r="A238" s="92"/>
      <c r="B238" s="144" t="s">
        <v>143</v>
      </c>
      <c r="C238" s="145"/>
      <c r="D238" s="58">
        <v>0</v>
      </c>
      <c r="E238" s="58">
        <v>0</v>
      </c>
    </row>
    <row r="239" spans="1:7" ht="15">
      <c r="A239" s="92"/>
      <c r="B239" s="144" t="s">
        <v>144</v>
      </c>
      <c r="C239" s="145"/>
      <c r="D239" s="58">
        <v>2273667.56</v>
      </c>
      <c r="E239" s="58">
        <v>2352589.9</v>
      </c>
    </row>
    <row r="240" spans="1:7" ht="15.75" thickBot="1">
      <c r="A240" s="93"/>
      <c r="B240" s="146" t="s">
        <v>145</v>
      </c>
      <c r="C240" s="147"/>
      <c r="D240" s="62">
        <v>2270820.0299999998</v>
      </c>
      <c r="E240" s="62">
        <v>2173680.98</v>
      </c>
    </row>
    <row r="241" spans="1:5" s="108" customFormat="1" ht="16.5" thickBot="1">
      <c r="A241" s="36"/>
      <c r="B241" s="128" t="s">
        <v>146</v>
      </c>
      <c r="C241" s="129"/>
      <c r="D241" s="15">
        <f>SUM(D229:D240)</f>
        <v>49218395.270000003</v>
      </c>
      <c r="E241" s="15">
        <f>SUM(E229:E240)</f>
        <v>45267063.379999988</v>
      </c>
    </row>
    <row r="242" spans="1:5" ht="15">
      <c r="A242" s="97"/>
      <c r="B242" s="30"/>
      <c r="C242" s="31"/>
      <c r="D242" s="22"/>
      <c r="E242" s="22"/>
    </row>
    <row r="243" spans="1:5" ht="15">
      <c r="A243" s="97"/>
      <c r="B243" s="30"/>
      <c r="C243" s="31"/>
      <c r="D243" s="22"/>
      <c r="E243" s="22"/>
    </row>
    <row r="244" spans="1:5" ht="15">
      <c r="A244" s="97"/>
      <c r="B244" s="30"/>
      <c r="C244" s="31"/>
      <c r="D244" s="22"/>
      <c r="E244" s="22"/>
    </row>
    <row r="245" spans="1:5" ht="15">
      <c r="A245" s="97"/>
      <c r="B245" s="30"/>
      <c r="C245" s="31"/>
      <c r="D245" s="22"/>
      <c r="E245" s="22"/>
    </row>
    <row r="246" spans="1:5" ht="15">
      <c r="A246" s="97"/>
      <c r="B246" s="30"/>
      <c r="C246" s="31"/>
      <c r="D246" s="22"/>
      <c r="E246" s="22"/>
    </row>
    <row r="247" spans="1:5" ht="15.75" thickBot="1">
      <c r="A247" s="97"/>
      <c r="B247" s="30"/>
      <c r="C247" s="31"/>
      <c r="D247" s="22"/>
      <c r="E247" s="22"/>
    </row>
    <row r="248" spans="1:5" ht="18.75" customHeight="1" thickBot="1">
      <c r="A248" s="97"/>
      <c r="B248" s="49"/>
      <c r="C248" s="50"/>
      <c r="D248" s="33">
        <v>2019</v>
      </c>
      <c r="E248" s="33">
        <v>2018</v>
      </c>
    </row>
    <row r="249" spans="1:5" ht="15">
      <c r="A249" s="98"/>
      <c r="B249" s="149" t="s">
        <v>147</v>
      </c>
      <c r="C249" s="150"/>
      <c r="D249" s="47"/>
      <c r="E249" s="47"/>
    </row>
    <row r="250" spans="1:5" ht="15.75">
      <c r="A250" s="99"/>
      <c r="B250" s="14"/>
      <c r="C250" s="67"/>
      <c r="D250" s="48"/>
      <c r="E250" s="48"/>
    </row>
    <row r="251" spans="1:5" ht="15">
      <c r="A251" s="99"/>
      <c r="B251" s="144" t="s">
        <v>148</v>
      </c>
      <c r="C251" s="145"/>
      <c r="D251" s="58">
        <v>640192.54</v>
      </c>
      <c r="E251" s="58">
        <v>603649.04</v>
      </c>
    </row>
    <row r="252" spans="1:5" ht="15">
      <c r="A252" s="99"/>
      <c r="B252" s="144" t="s">
        <v>149</v>
      </c>
      <c r="C252" s="145"/>
      <c r="D252" s="58">
        <v>10466550.25</v>
      </c>
      <c r="E252" s="58">
        <v>15286305.450000001</v>
      </c>
    </row>
    <row r="253" spans="1:5" ht="15">
      <c r="A253" s="99"/>
      <c r="B253" s="144" t="s">
        <v>150</v>
      </c>
      <c r="C253" s="145"/>
      <c r="D253" s="58">
        <v>0</v>
      </c>
      <c r="E253" s="58">
        <v>0</v>
      </c>
    </row>
    <row r="254" spans="1:5" ht="24.75" customHeight="1" thickBot="1">
      <c r="A254" s="103"/>
      <c r="B254" s="146" t="s">
        <v>151</v>
      </c>
      <c r="C254" s="147"/>
      <c r="D254" s="62">
        <v>5029994.8499999996</v>
      </c>
      <c r="E254" s="62">
        <v>2110592.7599999998</v>
      </c>
    </row>
    <row r="255" spans="1:5" ht="16.5" thickBot="1">
      <c r="A255" s="36"/>
      <c r="B255" s="128" t="s">
        <v>152</v>
      </c>
      <c r="C255" s="129"/>
      <c r="D255" s="15">
        <f>+D254+D253+D252+D251</f>
        <v>16136737.640000001</v>
      </c>
      <c r="E255" s="15">
        <f>+E254+E253+E252+E251</f>
        <v>18000547.25</v>
      </c>
    </row>
    <row r="256" spans="1:5" ht="12" customHeight="1" thickBot="1">
      <c r="A256" s="97"/>
      <c r="B256" s="30"/>
      <c r="C256" s="31"/>
      <c r="D256" s="27"/>
      <c r="E256" s="27"/>
    </row>
    <row r="257" spans="1:6" s="108" customFormat="1" ht="16.5" thickBot="1">
      <c r="A257" s="36"/>
      <c r="B257" s="132" t="s">
        <v>153</v>
      </c>
      <c r="C257" s="148"/>
      <c r="D257" s="15">
        <v>3918243.58</v>
      </c>
      <c r="E257" s="51">
        <v>2488896.33</v>
      </c>
    </row>
    <row r="258" spans="1:6" s="108" customFormat="1" ht="9" customHeight="1" thickBot="1">
      <c r="A258" s="95"/>
      <c r="B258" s="52"/>
      <c r="C258" s="53"/>
      <c r="D258" s="19"/>
      <c r="E258" s="19"/>
    </row>
    <row r="259" spans="1:6" s="108" customFormat="1" ht="16.5" thickBot="1">
      <c r="A259" s="36"/>
      <c r="B259" s="132" t="s">
        <v>154</v>
      </c>
      <c r="C259" s="148"/>
      <c r="D259" s="15">
        <v>2451628.58</v>
      </c>
      <c r="E259" s="51">
        <v>986888.99</v>
      </c>
    </row>
    <row r="260" spans="1:6" ht="9.75" customHeight="1" thickBot="1">
      <c r="A260" s="97"/>
      <c r="B260" s="49"/>
      <c r="C260" s="50"/>
      <c r="D260" s="28"/>
      <c r="E260" s="28"/>
    </row>
    <row r="261" spans="1:6" s="96" customFormat="1" ht="18.75" thickBot="1">
      <c r="A261" s="116"/>
      <c r="B261" s="140" t="s">
        <v>155</v>
      </c>
      <c r="C261" s="141"/>
      <c r="D261" s="23">
        <f>(+D259+D257+D255+D241+D225)</f>
        <v>180057645.17000002</v>
      </c>
      <c r="E261" s="117">
        <f>(+E259+E257+E255+E241+E225)</f>
        <v>174496516.69999999</v>
      </c>
    </row>
    <row r="262" spans="1:6" ht="10.5" customHeight="1" thickBot="1">
      <c r="A262" s="97"/>
      <c r="B262" s="105"/>
      <c r="C262" s="94"/>
      <c r="D262" s="22"/>
      <c r="E262" s="22"/>
    </row>
    <row r="263" spans="1:6" s="96" customFormat="1" ht="18.75" thickBot="1">
      <c r="A263" s="116"/>
      <c r="B263" s="140" t="s">
        <v>156</v>
      </c>
      <c r="C263" s="141"/>
      <c r="D263" s="23">
        <f>+D203-D261</f>
        <v>10473792.079999954</v>
      </c>
      <c r="E263" s="23">
        <f>+E203-E261</f>
        <v>28198371.040000021</v>
      </c>
    </row>
    <row r="264" spans="1:6" ht="9.75" customHeight="1">
      <c r="A264" s="97"/>
      <c r="B264" s="105"/>
      <c r="C264" s="94"/>
      <c r="D264" s="22"/>
      <c r="E264" s="22"/>
    </row>
    <row r="265" spans="1:6" s="96" customFormat="1" ht="18">
      <c r="A265" s="35" t="s">
        <v>157</v>
      </c>
      <c r="B265" s="135" t="s">
        <v>158</v>
      </c>
      <c r="C265" s="136"/>
      <c r="D265" s="34"/>
      <c r="E265" s="34"/>
    </row>
    <row r="266" spans="1:6" ht="11.25" customHeight="1" thickBot="1">
      <c r="A266" s="84"/>
      <c r="B266" s="14"/>
      <c r="C266" s="21"/>
      <c r="D266" s="22"/>
      <c r="E266" s="22"/>
    </row>
    <row r="267" spans="1:6" ht="15">
      <c r="A267" s="98"/>
      <c r="B267" s="137" t="s">
        <v>159</v>
      </c>
      <c r="C267" s="138"/>
      <c r="D267" s="60">
        <v>17855.05</v>
      </c>
      <c r="E267" s="71">
        <v>8683.91</v>
      </c>
      <c r="F267" s="104"/>
    </row>
    <row r="268" spans="1:6" ht="15">
      <c r="A268" s="99"/>
      <c r="B268" s="142" t="s">
        <v>160</v>
      </c>
      <c r="C268" s="143"/>
      <c r="D268" s="58">
        <v>3343545.08</v>
      </c>
      <c r="E268" s="68">
        <v>4211424.18</v>
      </c>
    </row>
    <row r="269" spans="1:6" ht="15.75" thickBot="1">
      <c r="A269" s="103"/>
      <c r="B269" s="126" t="s">
        <v>161</v>
      </c>
      <c r="C269" s="127"/>
      <c r="D269" s="62">
        <v>211.07</v>
      </c>
      <c r="E269" s="69">
        <v>-46.22</v>
      </c>
    </row>
    <row r="270" spans="1:6" ht="16.5" thickBot="1">
      <c r="A270" s="36"/>
      <c r="B270" s="128" t="s">
        <v>162</v>
      </c>
      <c r="C270" s="129"/>
      <c r="D270" s="15">
        <f>D267-D268+D269</f>
        <v>-3325478.9600000004</v>
      </c>
      <c r="E270" s="15">
        <f>E267-E268+E269</f>
        <v>-4202786.4899999993</v>
      </c>
    </row>
    <row r="271" spans="1:6" ht="15.75">
      <c r="A271" s="97"/>
      <c r="B271" s="14"/>
      <c r="C271" s="53"/>
      <c r="D271" s="19"/>
      <c r="E271" s="19"/>
    </row>
    <row r="272" spans="1:6" ht="15.75">
      <c r="A272" s="97"/>
      <c r="B272" s="14"/>
      <c r="C272" s="53"/>
      <c r="D272" s="19"/>
      <c r="E272" s="19"/>
    </row>
    <row r="273" spans="1:6" ht="15.75">
      <c r="A273" s="97"/>
      <c r="B273" s="14"/>
      <c r="C273" s="53"/>
      <c r="D273" s="19"/>
      <c r="E273" s="19"/>
    </row>
    <row r="274" spans="1:6" ht="15.75">
      <c r="A274" s="97"/>
      <c r="B274" s="14"/>
      <c r="C274" s="53"/>
      <c r="D274" s="19"/>
      <c r="E274" s="19"/>
    </row>
    <row r="275" spans="1:6" ht="15.75">
      <c r="A275" s="97"/>
      <c r="B275" s="14"/>
      <c r="C275" s="53"/>
      <c r="D275" s="19"/>
      <c r="E275" s="19"/>
    </row>
    <row r="276" spans="1:6" ht="15.75">
      <c r="A276" s="97"/>
      <c r="B276" s="14"/>
      <c r="C276" s="53"/>
      <c r="D276" s="19"/>
      <c r="E276" s="19"/>
    </row>
    <row r="277" spans="1:6" s="96" customFormat="1" ht="18.75" thickBot="1">
      <c r="A277" s="35" t="s">
        <v>163</v>
      </c>
      <c r="B277" s="135" t="s">
        <v>164</v>
      </c>
      <c r="C277" s="136"/>
      <c r="D277" s="34"/>
      <c r="E277" s="34"/>
    </row>
    <row r="278" spans="1:6" ht="16.5" thickBot="1">
      <c r="D278" s="33">
        <v>2019</v>
      </c>
      <c r="E278" s="33">
        <v>2018</v>
      </c>
    </row>
    <row r="279" spans="1:6" ht="15">
      <c r="A279" s="118"/>
      <c r="B279" s="137" t="s">
        <v>165</v>
      </c>
      <c r="C279" s="138"/>
      <c r="D279" s="59">
        <v>0</v>
      </c>
      <c r="E279" s="60">
        <v>0</v>
      </c>
    </row>
    <row r="280" spans="1:6" ht="15.75" thickBot="1">
      <c r="A280" s="119"/>
      <c r="B280" s="126" t="s">
        <v>166</v>
      </c>
      <c r="C280" s="127"/>
      <c r="D280" s="61">
        <v>0</v>
      </c>
      <c r="E280" s="62">
        <v>0</v>
      </c>
    </row>
    <row r="281" spans="1:6" ht="16.5" thickBot="1">
      <c r="A281" s="120"/>
      <c r="B281" s="128" t="s">
        <v>167</v>
      </c>
      <c r="C281" s="139"/>
      <c r="D281" s="57">
        <v>0</v>
      </c>
      <c r="E281" s="57">
        <v>0</v>
      </c>
    </row>
    <row r="282" spans="1:6" ht="15.75">
      <c r="A282" s="97"/>
      <c r="B282" s="14"/>
      <c r="C282" s="53"/>
      <c r="D282" s="19"/>
      <c r="E282" s="19"/>
    </row>
    <row r="283" spans="1:6" s="96" customFormat="1" ht="18">
      <c r="A283" s="35" t="s">
        <v>168</v>
      </c>
      <c r="B283" s="135" t="s">
        <v>169</v>
      </c>
      <c r="C283" s="136"/>
      <c r="D283" s="34"/>
      <c r="E283" s="34"/>
    </row>
    <row r="284" spans="1:6" ht="13.5" thickBot="1"/>
    <row r="285" spans="1:6" ht="15">
      <c r="A285" s="118"/>
      <c r="B285" s="137" t="s">
        <v>170</v>
      </c>
      <c r="C285" s="138"/>
      <c r="D285" s="60">
        <v>109800.22</v>
      </c>
      <c r="E285" s="60">
        <v>438626.13</v>
      </c>
    </row>
    <row r="286" spans="1:6" ht="15.75" thickBot="1">
      <c r="A286" s="119"/>
      <c r="B286" s="126" t="s">
        <v>171</v>
      </c>
      <c r="C286" s="127"/>
      <c r="D286" s="62">
        <v>229277.75</v>
      </c>
      <c r="E286" s="62">
        <v>571528.27</v>
      </c>
    </row>
    <row r="287" spans="1:6" ht="16.5" thickBot="1">
      <c r="A287" s="120"/>
      <c r="B287" s="128" t="s">
        <v>172</v>
      </c>
      <c r="C287" s="129"/>
      <c r="D287" s="121">
        <f>+D285-D286</f>
        <v>-119477.53</v>
      </c>
      <c r="E287" s="121">
        <f>+E285-E286</f>
        <v>-132902.14000000001</v>
      </c>
      <c r="F287" s="104"/>
    </row>
    <row r="289" spans="1:5" ht="13.5" thickBot="1"/>
    <row r="290" spans="1:5" s="96" customFormat="1" ht="18.75" thickBot="1">
      <c r="A290" s="39"/>
      <c r="B290" s="130" t="s">
        <v>173</v>
      </c>
      <c r="C290" s="131"/>
      <c r="D290" s="23">
        <f>+D263+D270+D281+D287</f>
        <v>7028835.5899999524</v>
      </c>
      <c r="E290" s="23">
        <f>+E263+E270+E281+E287</f>
        <v>23862682.410000023</v>
      </c>
    </row>
    <row r="292" spans="1:5" ht="13.5" thickBot="1"/>
    <row r="293" spans="1:5" ht="32.25" customHeight="1" thickBot="1">
      <c r="A293" s="39" t="s">
        <v>174</v>
      </c>
      <c r="B293" s="132" t="s">
        <v>175</v>
      </c>
      <c r="C293" s="133"/>
      <c r="D293" s="15">
        <v>6671410.2400000002</v>
      </c>
      <c r="E293" s="15">
        <v>6607003.8700000001</v>
      </c>
    </row>
    <row r="295" spans="1:5" ht="13.5" thickBot="1"/>
    <row r="296" spans="1:5" s="96" customFormat="1" ht="18.75" thickBot="1">
      <c r="A296" s="122"/>
      <c r="B296" s="123" t="s">
        <v>176</v>
      </c>
      <c r="C296" s="123"/>
      <c r="D296" s="23">
        <f>+D290-D293</f>
        <v>357425.34999995213</v>
      </c>
      <c r="E296" s="23">
        <f>+E290-E293</f>
        <v>17255678.540000021</v>
      </c>
    </row>
    <row r="297" spans="1:5">
      <c r="D297" s="104"/>
      <c r="E297" s="104"/>
    </row>
    <row r="298" spans="1:5">
      <c r="D298" s="104"/>
      <c r="E298" s="104"/>
    </row>
    <row r="299" spans="1:5">
      <c r="D299" s="104"/>
      <c r="E299" s="104"/>
    </row>
  </sheetData>
  <mergeCells count="160">
    <mergeCell ref="A5:C5"/>
    <mergeCell ref="A7:B7"/>
    <mergeCell ref="B9:C9"/>
    <mergeCell ref="B13:C13"/>
    <mergeCell ref="B14:C14"/>
    <mergeCell ref="B24:C24"/>
    <mergeCell ref="B25:C25"/>
    <mergeCell ref="B26:C26"/>
    <mergeCell ref="B27:C27"/>
    <mergeCell ref="B28:C28"/>
    <mergeCell ref="B29:C29"/>
    <mergeCell ref="B15:C15"/>
    <mergeCell ref="B16:C16"/>
    <mergeCell ref="B17:C17"/>
    <mergeCell ref="B18:C18"/>
    <mergeCell ref="B22:C22"/>
    <mergeCell ref="B23:C23"/>
    <mergeCell ref="B49:C49"/>
    <mergeCell ref="B50:C50"/>
    <mergeCell ref="B51:C51"/>
    <mergeCell ref="B52:C52"/>
    <mergeCell ref="B53:C53"/>
    <mergeCell ref="B54:C54"/>
    <mergeCell ref="A33:C33"/>
    <mergeCell ref="B40:C40"/>
    <mergeCell ref="B44:C44"/>
    <mergeCell ref="B46:C46"/>
    <mergeCell ref="B47:C47"/>
    <mergeCell ref="B48:C48"/>
    <mergeCell ref="B64:C64"/>
    <mergeCell ref="B65:C65"/>
    <mergeCell ref="B66:C66"/>
    <mergeCell ref="A68:C68"/>
    <mergeCell ref="B75:C75"/>
    <mergeCell ref="B77:C77"/>
    <mergeCell ref="B55:C55"/>
    <mergeCell ref="B56:C56"/>
    <mergeCell ref="B57:C57"/>
    <mergeCell ref="B58:C58"/>
    <mergeCell ref="B60:C60"/>
    <mergeCell ref="B62:C62"/>
    <mergeCell ref="A95:B95"/>
    <mergeCell ref="B97:C97"/>
    <mergeCell ref="B99:C99"/>
    <mergeCell ref="B101:C101"/>
    <mergeCell ref="B103:C103"/>
    <mergeCell ref="B104:C104"/>
    <mergeCell ref="A79:C79"/>
    <mergeCell ref="B81:C81"/>
    <mergeCell ref="B82:C82"/>
    <mergeCell ref="A84:C84"/>
    <mergeCell ref="A86:C86"/>
    <mergeCell ref="A88:C88"/>
    <mergeCell ref="B113:C113"/>
    <mergeCell ref="A115:C115"/>
    <mergeCell ref="B117:C117"/>
    <mergeCell ref="B119:C119"/>
    <mergeCell ref="B125:C125"/>
    <mergeCell ref="B127:C127"/>
    <mergeCell ref="B105:C105"/>
    <mergeCell ref="B106:C106"/>
    <mergeCell ref="B108:C108"/>
    <mergeCell ref="B110:C110"/>
    <mergeCell ref="B111:C111"/>
    <mergeCell ref="B112:C112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50:C150"/>
    <mergeCell ref="B151:C151"/>
    <mergeCell ref="A161:C161"/>
    <mergeCell ref="A163:C163"/>
    <mergeCell ref="A171:C171"/>
    <mergeCell ref="B173:C173"/>
    <mergeCell ref="B140:C140"/>
    <mergeCell ref="B142:C142"/>
    <mergeCell ref="B144:C144"/>
    <mergeCell ref="B145:C145"/>
    <mergeCell ref="B146:C146"/>
    <mergeCell ref="B148:C148"/>
    <mergeCell ref="B184:C184"/>
    <mergeCell ref="B185:C185"/>
    <mergeCell ref="B186:C186"/>
    <mergeCell ref="B187:C187"/>
    <mergeCell ref="B188:C188"/>
    <mergeCell ref="B189:C189"/>
    <mergeCell ref="B175:C175"/>
    <mergeCell ref="B177:C177"/>
    <mergeCell ref="B178:C178"/>
    <mergeCell ref="B179:C179"/>
    <mergeCell ref="B180:C180"/>
    <mergeCell ref="B182:C182"/>
    <mergeCell ref="B201:C201"/>
    <mergeCell ref="A203:C203"/>
    <mergeCell ref="B211:C211"/>
    <mergeCell ref="B213:C213"/>
    <mergeCell ref="B215:C215"/>
    <mergeCell ref="B216:C216"/>
    <mergeCell ref="B190:C190"/>
    <mergeCell ref="B191:C191"/>
    <mergeCell ref="B193:C193"/>
    <mergeCell ref="B195:C195"/>
    <mergeCell ref="B197:C197"/>
    <mergeCell ref="B199:C199"/>
    <mergeCell ref="B225:C225"/>
    <mergeCell ref="B227:C227"/>
    <mergeCell ref="B229:C229"/>
    <mergeCell ref="B230:C230"/>
    <mergeCell ref="B231:C231"/>
    <mergeCell ref="B232:C232"/>
    <mergeCell ref="B217:C217"/>
    <mergeCell ref="B218:C218"/>
    <mergeCell ref="B219:C219"/>
    <mergeCell ref="B220:C220"/>
    <mergeCell ref="B221:C221"/>
    <mergeCell ref="B223:C223"/>
    <mergeCell ref="B240:C240"/>
    <mergeCell ref="B241:C241"/>
    <mergeCell ref="B249:C249"/>
    <mergeCell ref="B251:C251"/>
    <mergeCell ref="B252:C252"/>
    <mergeCell ref="B233:C233"/>
    <mergeCell ref="B234:C234"/>
    <mergeCell ref="B235:C235"/>
    <mergeCell ref="B236:C236"/>
    <mergeCell ref="B237:C237"/>
    <mergeCell ref="B238:C238"/>
    <mergeCell ref="B286:C286"/>
    <mergeCell ref="B287:C287"/>
    <mergeCell ref="B290:C290"/>
    <mergeCell ref="B293:C293"/>
    <mergeCell ref="C1:E2"/>
    <mergeCell ref="B277:C277"/>
    <mergeCell ref="B279:C279"/>
    <mergeCell ref="B280:C280"/>
    <mergeCell ref="B281:C281"/>
    <mergeCell ref="B283:C283"/>
    <mergeCell ref="B285:C285"/>
    <mergeCell ref="B263:C263"/>
    <mergeCell ref="B265:C265"/>
    <mergeCell ref="B267:C267"/>
    <mergeCell ref="B268:C268"/>
    <mergeCell ref="B269:C269"/>
    <mergeCell ref="B270:C270"/>
    <mergeCell ref="B253:C253"/>
    <mergeCell ref="B254:C254"/>
    <mergeCell ref="B255:C255"/>
    <mergeCell ref="B257:C257"/>
    <mergeCell ref="B259:C259"/>
    <mergeCell ref="B261:C261"/>
    <mergeCell ref="B239:C239"/>
  </mergeCells>
  <printOptions horizontalCentered="1" verticalCentered="1"/>
  <pageMargins left="0" right="0" top="0.74803149606299213" bottom="0.74803149606299213" header="0.31496062992125984" footer="0.31496062992125984"/>
  <pageSetup paperSize="9" scale="93" fitToHeight="16" orientation="landscape" r:id="rId1"/>
  <headerFooter>
    <oddFooter>&amp;R&amp;P</oddFooter>
  </headerFooter>
  <rowBreaks count="9" manualBreakCount="9">
    <brk id="33" max="4" man="1"/>
    <brk id="68" max="4" man="1"/>
    <brk id="89" max="4" man="1"/>
    <brk id="119" max="4" man="1"/>
    <brk id="151" max="4" man="1"/>
    <brk id="165" max="4" man="1"/>
    <brk id="203" max="4" man="1"/>
    <brk id="241" max="4" man="1"/>
    <brk id="270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A393EDB39C9948BE1C717340D77D36" ma:contentTypeVersion="8" ma:contentTypeDescription="Creare un nuovo documento." ma:contentTypeScope="" ma:versionID="0f50f37e6377a375266e1f86d6a1d3d9">
  <xsd:schema xmlns:xsd="http://www.w3.org/2001/XMLSchema" xmlns:xs="http://www.w3.org/2001/XMLSchema" xmlns:p="http://schemas.microsoft.com/office/2006/metadata/properties" xmlns:ns3="235f3ab5-30f2-49bc-9cd2-e4d18e05131c" targetNamespace="http://schemas.microsoft.com/office/2006/metadata/properties" ma:root="true" ma:fieldsID="5142056257d0cd8a7958cb84c26a3b8f" ns3:_="">
    <xsd:import namespace="235f3ab5-30f2-49bc-9cd2-e4d18e051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f3ab5-30f2-49bc-9cd2-e4d18e051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CA1A44-A7BB-4ADF-BDD9-6E2C74F42F89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235f3ab5-30f2-49bc-9cd2-e4d18e05131c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88D5144-CCF6-4CEF-AB22-B8FE66EC79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C82868-76A8-4A52-BAFC-86FE2278C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f3ab5-30f2-49bc-9cd2-e4d18e051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Università degli studi Roma 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 Iannaccone</dc:creator>
  <cp:lastModifiedBy>Ruben Rispoli</cp:lastModifiedBy>
  <cp:lastPrinted>2021-05-06T12:53:22Z</cp:lastPrinted>
  <dcterms:created xsi:type="dcterms:W3CDTF">2021-05-06T09:48:10Z</dcterms:created>
  <dcterms:modified xsi:type="dcterms:W3CDTF">2021-05-06T15:58:40Z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0x0101004AA393EDB39C9948BE1C717340D77D36</vt:lpwstr>
  </property>
</Properties>
</file>